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y-nas01\pub\02.総務財政課\財政バックアップフォルダ\HP掲載用\財務書類\R2年度決算\"/>
    </mc:Choice>
  </mc:AlternateContent>
  <bookViews>
    <workbookView xWindow="0" yWindow="0" windowWidth="21268" windowHeight="8241" tabRatio="912" firstSheet="1" activeTab="1"/>
  </bookViews>
  <sheets>
    <sheet name="H31_回答様式" sheetId="55" state="hidden" r:id="rId1"/>
    <sheet name="連結賃借対照表" sheetId="21" r:id="rId2"/>
    <sheet name="連結行政コスト計算書" sheetId="42" r:id="rId3"/>
    <sheet name="連結純資産変動計算書" sheetId="40" r:id="rId4"/>
    <sheet name="連結資金収支計算書" sheetId="25" r:id="rId5"/>
  </sheets>
  <definedNames>
    <definedName name="_xlnm._FilterDatabase" localSheetId="0" hidden="1">H31_回答様式!$A$12:$U$12</definedName>
    <definedName name="_xlnm._FilterDatabase" localSheetId="2" hidden="1">連結行政コスト計算書!#REF!</definedName>
    <definedName name="_xlnm._FilterDatabase" localSheetId="4" hidden="1">連結資金収支計算書!#REF!</definedName>
    <definedName name="_xlnm._FilterDatabase" localSheetId="3" hidden="1">連結純資産変動計算書!#REF!</definedName>
    <definedName name="_xlnm._FilterDatabase" localSheetId="1" hidden="1">連結賃借対照表!#REF!</definedName>
    <definedName name="AS2DocOpenMode" hidden="1">"AS2DocumentEdit"</definedName>
    <definedName name="_xlnm.Print_Area" localSheetId="2">連結行政コスト計算書!$A$1:$N$40</definedName>
    <definedName name="_xlnm.Print_Area" localSheetId="4">連結資金収支計算書!$A$1:$M$61</definedName>
    <definedName name="_xlnm.Print_Area" localSheetId="3">連結純資産変動計算書!$A$1:$N$27</definedName>
    <definedName name="_xlnm.Print_Area" localSheetId="1">連結賃借対照表!$A$1:$AA$63</definedName>
    <definedName name="TextRefCopyRangeCount" hidden="1">9</definedName>
    <definedName name="一般会計等" localSheetId="0">H31_回答様式!$M:$M</definedName>
    <definedName name="勘定科目コード" localSheetId="0">H31_回答様式!$A:$A</definedName>
    <definedName name="全体" localSheetId="0">H31_回答様式!$P:$P</definedName>
    <definedName name="連結" localSheetId="0">H31_回答様式!$S:$S</definedName>
  </definedNames>
  <calcPr calcId="191029"/>
</workbook>
</file>

<file path=xl/calcChain.xml><?xml version="1.0" encoding="utf-8"?>
<calcChain xmlns="http://schemas.openxmlformats.org/spreadsheetml/2006/main">
  <c r="K17" i="40" l="1"/>
  <c r="L23" i="40"/>
  <c r="K23" i="40"/>
  <c r="K18" i="40" l="1"/>
  <c r="K16" i="40"/>
  <c r="K15" i="40"/>
  <c r="K14" i="40" l="1"/>
  <c r="L18" i="40" l="1"/>
  <c r="L17" i="40"/>
  <c r="L16" i="40"/>
  <c r="L15" i="40"/>
  <c r="L14" i="40" l="1"/>
  <c r="K25" i="40"/>
  <c r="J25" i="40"/>
  <c r="J26" i="40"/>
  <c r="J12" i="40"/>
  <c r="J11" i="40"/>
  <c r="J9" i="40"/>
  <c r="U115" i="55" l="1"/>
  <c r="U169" i="55"/>
  <c r="L10" i="40" l="1"/>
  <c r="J10" i="40" s="1"/>
  <c r="M23" i="42" l="1"/>
  <c r="M19" i="42"/>
  <c r="N36" i="21"/>
  <c r="S112" i="55" l="1"/>
  <c r="S42" i="55"/>
  <c r="S162" i="55"/>
  <c r="S163" i="55"/>
  <c r="S164" i="55"/>
  <c r="S165" i="55"/>
  <c r="S167" i="55"/>
  <c r="S168" i="55"/>
  <c r="S170" i="55"/>
  <c r="S172" i="55"/>
  <c r="S173" i="55"/>
  <c r="S174" i="55"/>
  <c r="S175" i="55"/>
  <c r="S177" i="55"/>
  <c r="S178" i="55"/>
  <c r="S179" i="55"/>
  <c r="S182" i="55"/>
  <c r="S183" i="55"/>
  <c r="S184" i="55"/>
  <c r="S185" i="55"/>
  <c r="S186" i="55"/>
  <c r="S188" i="55"/>
  <c r="S189" i="55"/>
  <c r="S190" i="55"/>
  <c r="S191" i="55"/>
  <c r="S192" i="55"/>
  <c r="S195" i="55"/>
  <c r="S196" i="55"/>
  <c r="S198" i="55"/>
  <c r="S199" i="55"/>
  <c r="S202" i="55"/>
  <c r="S205" i="55"/>
  <c r="S206" i="55"/>
  <c r="S152" i="55"/>
  <c r="S151" i="55"/>
  <c r="S150" i="55"/>
  <c r="S149" i="55"/>
  <c r="S148" i="55"/>
  <c r="S147" i="55"/>
  <c r="S99" i="55"/>
  <c r="S100" i="55"/>
  <c r="S101" i="55"/>
  <c r="S102" i="55"/>
  <c r="S104" i="55"/>
  <c r="S105" i="55"/>
  <c r="S106" i="55"/>
  <c r="S107" i="55"/>
  <c r="S108" i="55"/>
  <c r="S109" i="55"/>
  <c r="S110" i="55"/>
  <c r="S111" i="55"/>
  <c r="S113" i="55"/>
  <c r="S114" i="55"/>
  <c r="S116" i="55"/>
  <c r="S118" i="55"/>
  <c r="S119" i="55"/>
  <c r="S122" i="55"/>
  <c r="S123" i="55"/>
  <c r="S125" i="55"/>
  <c r="S126" i="55"/>
  <c r="S128" i="55"/>
  <c r="S129" i="55"/>
  <c r="S71" i="55"/>
  <c r="S72" i="55"/>
  <c r="S73" i="55"/>
  <c r="S74" i="55"/>
  <c r="S75" i="55"/>
  <c r="S77" i="55"/>
  <c r="S78" i="55"/>
  <c r="S79" i="55"/>
  <c r="S80" i="55"/>
  <c r="S81" i="55"/>
  <c r="S82" i="55"/>
  <c r="S83" i="55"/>
  <c r="S84" i="55"/>
  <c r="S88" i="55"/>
  <c r="S16" i="55"/>
  <c r="S17" i="55"/>
  <c r="S18" i="55"/>
  <c r="S19" i="55"/>
  <c r="S20" i="55"/>
  <c r="S21" i="55"/>
  <c r="S22" i="55"/>
  <c r="S23" i="55"/>
  <c r="S24" i="55"/>
  <c r="S25" i="55"/>
  <c r="S26" i="55"/>
  <c r="S27" i="55"/>
  <c r="S28" i="55"/>
  <c r="S29" i="55"/>
  <c r="S30" i="55"/>
  <c r="S32" i="55"/>
  <c r="S33" i="55"/>
  <c r="S34" i="55"/>
  <c r="S35" i="55"/>
  <c r="S36" i="55"/>
  <c r="S37" i="55"/>
  <c r="S38" i="55"/>
  <c r="S39" i="55"/>
  <c r="S40" i="55"/>
  <c r="S41" i="55"/>
  <c r="S43" i="55"/>
  <c r="S44" i="55"/>
  <c r="S47" i="55"/>
  <c r="S48" i="55"/>
  <c r="S49" i="55"/>
  <c r="S51" i="55"/>
  <c r="S52" i="55"/>
  <c r="S54" i="55"/>
  <c r="S55" i="55"/>
  <c r="S56" i="55"/>
  <c r="S57" i="55"/>
  <c r="S59" i="55"/>
  <c r="S60" i="55"/>
  <c r="S61" i="55"/>
  <c r="S63" i="55"/>
  <c r="S64" i="55"/>
  <c r="S65" i="55"/>
  <c r="S66" i="55"/>
  <c r="S68" i="55"/>
  <c r="M278" i="55"/>
  <c r="S273" i="55"/>
  <c r="S262" i="55"/>
  <c r="S260" i="55" s="1"/>
  <c r="P286" i="55" s="1"/>
  <c r="S257" i="55"/>
  <c r="S256" i="55" s="1"/>
  <c r="S284" i="55" s="1"/>
  <c r="S246" i="55"/>
  <c r="M246" i="55"/>
  <c r="S245" i="55"/>
  <c r="M245" i="55"/>
  <c r="S244" i="55"/>
  <c r="M244" i="55"/>
  <c r="S243" i="55"/>
  <c r="M243" i="55"/>
  <c r="S242" i="55"/>
  <c r="M242" i="55"/>
  <c r="S241" i="55"/>
  <c r="M241" i="55"/>
  <c r="S235" i="55"/>
  <c r="M235" i="55"/>
  <c r="S234" i="55"/>
  <c r="M234" i="55"/>
  <c r="S233" i="55"/>
  <c r="M233" i="55"/>
  <c r="S232" i="55"/>
  <c r="M232" i="55"/>
  <c r="U228" i="55"/>
  <c r="M227" i="55"/>
  <c r="M226" i="55"/>
  <c r="U225" i="55"/>
  <c r="U222" i="55"/>
  <c r="M273" i="55"/>
  <c r="Q207" i="55"/>
  <c r="R207" i="55" s="1"/>
  <c r="N207" i="55"/>
  <c r="O207" i="55" s="1"/>
  <c r="Q204" i="55"/>
  <c r="R204" i="55" s="1"/>
  <c r="N204" i="55"/>
  <c r="O204" i="55" s="1"/>
  <c r="R203" i="55"/>
  <c r="O203" i="55"/>
  <c r="Q197" i="55"/>
  <c r="R197" i="55" s="1"/>
  <c r="N197" i="55"/>
  <c r="O197" i="55" s="1"/>
  <c r="Q194" i="55"/>
  <c r="R194" i="55" s="1"/>
  <c r="O194" i="55"/>
  <c r="N194" i="55"/>
  <c r="N200" i="55" s="1"/>
  <c r="O200" i="55" s="1"/>
  <c r="Q187" i="55"/>
  <c r="R187" i="55" s="1"/>
  <c r="N187" i="55"/>
  <c r="O187" i="55" s="1"/>
  <c r="Q181" i="55"/>
  <c r="R181" i="55" s="1"/>
  <c r="N181" i="55"/>
  <c r="O181" i="55" s="1"/>
  <c r="Q176" i="55"/>
  <c r="R176" i="55" s="1"/>
  <c r="N176" i="55"/>
  <c r="O176" i="55" s="1"/>
  <c r="Q171" i="55"/>
  <c r="R171" i="55" s="1"/>
  <c r="N171" i="55"/>
  <c r="O171" i="55" s="1"/>
  <c r="Q166" i="55"/>
  <c r="R166" i="55" s="1"/>
  <c r="N166" i="55"/>
  <c r="O166" i="55" s="1"/>
  <c r="Q161" i="55"/>
  <c r="R161" i="55" s="1"/>
  <c r="N161" i="55"/>
  <c r="R149" i="55"/>
  <c r="O149" i="55"/>
  <c r="U143" i="55"/>
  <c r="R143" i="55"/>
  <c r="O143" i="55"/>
  <c r="T142" i="55"/>
  <c r="U142" i="55" s="1"/>
  <c r="Q142" i="55"/>
  <c r="R142" i="55" s="1"/>
  <c r="N142" i="55"/>
  <c r="O142" i="55" s="1"/>
  <c r="Q138" i="55"/>
  <c r="R138" i="55" s="1"/>
  <c r="R6" i="55" s="1"/>
  <c r="N138" i="55"/>
  <c r="O138" i="55" s="1"/>
  <c r="O6" i="55" s="1"/>
  <c r="Q127" i="55"/>
  <c r="R127" i="55" s="1"/>
  <c r="N127" i="55"/>
  <c r="U124" i="55"/>
  <c r="Q121" i="55"/>
  <c r="R121" i="55" s="1"/>
  <c r="N121" i="55"/>
  <c r="O121" i="55" s="1"/>
  <c r="Q117" i="55"/>
  <c r="N117" i="55"/>
  <c r="O117" i="55" s="1"/>
  <c r="Q112" i="55"/>
  <c r="R112" i="55" s="1"/>
  <c r="N112" i="55"/>
  <c r="O112" i="55" s="1"/>
  <c r="Q108" i="55"/>
  <c r="R108" i="55" s="1"/>
  <c r="N108" i="55"/>
  <c r="O108" i="55" s="1"/>
  <c r="Q103" i="55"/>
  <c r="R103" i="55" s="1"/>
  <c r="N103" i="55"/>
  <c r="O103" i="55" s="1"/>
  <c r="Q98" i="55"/>
  <c r="R98" i="55" s="1"/>
  <c r="N98" i="55"/>
  <c r="O98" i="55" s="1"/>
  <c r="N97" i="55"/>
  <c r="N96" i="55" s="1"/>
  <c r="O96" i="55" s="1"/>
  <c r="R88" i="55"/>
  <c r="O88" i="55"/>
  <c r="Q76" i="55"/>
  <c r="R76" i="55" s="1"/>
  <c r="N76" i="55"/>
  <c r="O76" i="55" s="1"/>
  <c r="Q70" i="55"/>
  <c r="R70" i="55" s="1"/>
  <c r="N70" i="55"/>
  <c r="O70" i="55" s="1"/>
  <c r="O68" i="55"/>
  <c r="Q62" i="55"/>
  <c r="R62" i="55" s="1"/>
  <c r="N62" i="55"/>
  <c r="O62" i="55" s="1"/>
  <c r="Q58" i="55"/>
  <c r="R58" i="55" s="1"/>
  <c r="N58" i="55"/>
  <c r="O58" i="55" s="1"/>
  <c r="Q53" i="55"/>
  <c r="R53" i="55" s="1"/>
  <c r="N53" i="55"/>
  <c r="O53" i="55" s="1"/>
  <c r="U50" i="55"/>
  <c r="Q46" i="55"/>
  <c r="R46" i="55" s="1"/>
  <c r="N46" i="55"/>
  <c r="N45" i="55" s="1"/>
  <c r="O45" i="55" s="1"/>
  <c r="Q42" i="55"/>
  <c r="R42" i="55" s="1"/>
  <c r="N42" i="55"/>
  <c r="O42" i="55" s="1"/>
  <c r="Q31" i="55"/>
  <c r="R31" i="55" s="1"/>
  <c r="N31" i="55"/>
  <c r="O31" i="55" s="1"/>
  <c r="Q15" i="55"/>
  <c r="R15" i="55" s="1"/>
  <c r="N15" i="55"/>
  <c r="P6" i="55"/>
  <c r="N6" i="55"/>
  <c r="P5" i="55"/>
  <c r="N5" i="55"/>
  <c r="P4" i="55"/>
  <c r="N4" i="55"/>
  <c r="P3" i="55"/>
  <c r="N3" i="55"/>
  <c r="P2" i="55"/>
  <c r="N2" i="55"/>
  <c r="Q160" i="55" l="1"/>
  <c r="R160" i="55" s="1"/>
  <c r="T42" i="55"/>
  <c r="U42" i="55" s="1"/>
  <c r="T194" i="55"/>
  <c r="T200" i="55" s="1"/>
  <c r="T112" i="55"/>
  <c r="U112" i="55" s="1"/>
  <c r="M284" i="55"/>
  <c r="S255" i="55"/>
  <c r="P284" i="55" s="1"/>
  <c r="M262" i="55"/>
  <c r="M260" i="55" s="1"/>
  <c r="P285" i="55" s="1"/>
  <c r="T207" i="55"/>
  <c r="T197" i="55"/>
  <c r="T187" i="55"/>
  <c r="T181" i="55"/>
  <c r="T176" i="55"/>
  <c r="T171" i="55"/>
  <c r="T166" i="55"/>
  <c r="T161" i="55"/>
  <c r="T127" i="55"/>
  <c r="T121" i="55"/>
  <c r="T117" i="55"/>
  <c r="T108" i="55"/>
  <c r="U108" i="55" s="1"/>
  <c r="T103" i="55"/>
  <c r="T98" i="55"/>
  <c r="T62" i="55"/>
  <c r="T53" i="55"/>
  <c r="T46" i="55"/>
  <c r="T31" i="55"/>
  <c r="T15" i="55"/>
  <c r="T76" i="55"/>
  <c r="T70" i="55"/>
  <c r="Q14" i="55"/>
  <c r="N160" i="55"/>
  <c r="O160" i="55" s="1"/>
  <c r="Q45" i="55"/>
  <c r="R45" i="55" s="1"/>
  <c r="N14" i="55"/>
  <c r="O14" i="55" s="1"/>
  <c r="M289" i="55"/>
  <c r="M272" i="55"/>
  <c r="S289" i="55" s="1"/>
  <c r="M271" i="55"/>
  <c r="P289" i="55" s="1"/>
  <c r="O127" i="55"/>
  <c r="Q193" i="55"/>
  <c r="R193" i="55" s="1"/>
  <c r="O46" i="55"/>
  <c r="Q85" i="55"/>
  <c r="R85" i="55" s="1"/>
  <c r="R117" i="55"/>
  <c r="Q208" i="55"/>
  <c r="S272" i="55"/>
  <c r="S290" i="55" s="1"/>
  <c r="M290" i="55"/>
  <c r="N13" i="55"/>
  <c r="O97" i="55"/>
  <c r="Q97" i="55"/>
  <c r="O161" i="55"/>
  <c r="M277" i="55"/>
  <c r="S291" i="55" s="1"/>
  <c r="M276" i="55"/>
  <c r="P291" i="55" s="1"/>
  <c r="S268" i="55"/>
  <c r="M257" i="55"/>
  <c r="O15" i="55"/>
  <c r="N120" i="55"/>
  <c r="O120" i="55" s="1"/>
  <c r="Q180" i="55"/>
  <c r="M268" i="55"/>
  <c r="S261" i="55"/>
  <c r="S286" i="55" s="1"/>
  <c r="M286" i="55"/>
  <c r="S271" i="55"/>
  <c r="P290" i="55" s="1"/>
  <c r="M291" i="55"/>
  <c r="N85" i="55"/>
  <c r="O85" i="55" s="1"/>
  <c r="N193" i="55"/>
  <c r="O193" i="55" s="1"/>
  <c r="Q200" i="55"/>
  <c r="R200" i="55" s="1"/>
  <c r="N208" i="55"/>
  <c r="N180" i="55" l="1"/>
  <c r="M285" i="55"/>
  <c r="M261" i="55"/>
  <c r="S285" i="55" s="1"/>
  <c r="T193" i="55"/>
  <c r="T160" i="55"/>
  <c r="T180" i="55" s="1"/>
  <c r="T97" i="55"/>
  <c r="T96" i="55" s="1"/>
  <c r="T120" i="55" s="1"/>
  <c r="T14" i="55"/>
  <c r="T85" i="55"/>
  <c r="Q13" i="55"/>
  <c r="R14" i="55"/>
  <c r="M266" i="55"/>
  <c r="P287" i="55" s="1"/>
  <c r="M267" i="55"/>
  <c r="S287" i="55" s="1"/>
  <c r="M287" i="55"/>
  <c r="R97" i="55"/>
  <c r="Q96" i="55"/>
  <c r="R208" i="55"/>
  <c r="Q59" i="55"/>
  <c r="R59" i="55" s="1"/>
  <c r="N130" i="55"/>
  <c r="N201" i="55"/>
  <c r="O201" i="55" s="1"/>
  <c r="O180" i="55"/>
  <c r="M255" i="55"/>
  <c r="P283" i="55" s="1"/>
  <c r="M283" i="55"/>
  <c r="M256" i="55"/>
  <c r="S283" i="55" s="1"/>
  <c r="O13" i="55"/>
  <c r="N69" i="55"/>
  <c r="O208" i="55"/>
  <c r="N59" i="55"/>
  <c r="O59" i="55" s="1"/>
  <c r="O3" i="55" s="1"/>
  <c r="R180" i="55"/>
  <c r="Q201" i="55"/>
  <c r="R201" i="55" s="1"/>
  <c r="S266" i="55"/>
  <c r="P288" i="55" s="1"/>
  <c r="M288" i="55"/>
  <c r="S267" i="55"/>
  <c r="S288" i="55" s="1"/>
  <c r="R13" i="55" l="1"/>
  <c r="Q69" i="55"/>
  <c r="N90" i="55"/>
  <c r="O90" i="55" s="1"/>
  <c r="O69" i="55"/>
  <c r="O2" i="55" s="1"/>
  <c r="N137" i="55"/>
  <c r="O130" i="55"/>
  <c r="R96" i="55"/>
  <c r="Q120" i="55"/>
  <c r="R3" i="55"/>
  <c r="T130" i="55"/>
  <c r="Q90" i="55" l="1"/>
  <c r="R90" i="55" s="1"/>
  <c r="R69" i="55"/>
  <c r="R2" i="55" s="1"/>
  <c r="R120" i="55"/>
  <c r="Q130" i="55"/>
  <c r="T137" i="55"/>
  <c r="O137" i="55"/>
  <c r="O5" i="55" s="1"/>
  <c r="N141" i="55"/>
  <c r="M36" i="42"/>
  <c r="S127" i="55" l="1"/>
  <c r="U127" i="55" s="1"/>
  <c r="N153" i="55"/>
  <c r="O141" i="55"/>
  <c r="Q137" i="55"/>
  <c r="R130" i="55"/>
  <c r="M26" i="40"/>
  <c r="Q141" i="55" l="1"/>
  <c r="R137" i="55"/>
  <c r="R5" i="55" s="1"/>
  <c r="O153" i="55"/>
  <c r="N154" i="55"/>
  <c r="M27" i="42"/>
  <c r="N46" i="21"/>
  <c r="S117" i="55" l="1"/>
  <c r="U117" i="55" s="1"/>
  <c r="S53" i="55"/>
  <c r="Q153" i="55"/>
  <c r="R141" i="55"/>
  <c r="N89" i="55"/>
  <c r="O89" i="55" s="1"/>
  <c r="O154" i="55"/>
  <c r="U53" i="55" l="1"/>
  <c r="T45" i="55"/>
  <c r="T13" i="55" s="1"/>
  <c r="O4" i="55"/>
  <c r="N7" i="55"/>
  <c r="Q154" i="55"/>
  <c r="R153" i="55"/>
  <c r="L47" i="25"/>
  <c r="L44" i="25"/>
  <c r="L36" i="25"/>
  <c r="L30" i="25"/>
  <c r="L24" i="25"/>
  <c r="L19" i="25"/>
  <c r="L15" i="25"/>
  <c r="L10" i="25"/>
  <c r="M10" i="40"/>
  <c r="S197" i="55" l="1"/>
  <c r="U197" i="55" s="1"/>
  <c r="S171" i="55"/>
  <c r="U171" i="55" s="1"/>
  <c r="S194" i="55"/>
  <c r="U194" i="55" s="1"/>
  <c r="S161" i="55"/>
  <c r="U161" i="55" s="1"/>
  <c r="S181" i="55"/>
  <c r="U181" i="55" s="1"/>
  <c r="S166" i="55"/>
  <c r="U166" i="55" s="1"/>
  <c r="S187" i="55"/>
  <c r="U187" i="55" s="1"/>
  <c r="S137" i="55"/>
  <c r="U137" i="55" s="1"/>
  <c r="S139" i="55"/>
  <c r="S140" i="55"/>
  <c r="S207" i="55"/>
  <c r="U207" i="55" s="1"/>
  <c r="S176" i="55"/>
  <c r="U176" i="55" s="1"/>
  <c r="R154" i="55"/>
  <c r="Q89" i="55"/>
  <c r="R89" i="55" s="1"/>
  <c r="L13" i="40"/>
  <c r="L9" i="25"/>
  <c r="M13" i="40"/>
  <c r="L50" i="25"/>
  <c r="L42" i="25"/>
  <c r="S200" i="55" l="1"/>
  <c r="S193" i="55"/>
  <c r="S160" i="55"/>
  <c r="S138" i="55"/>
  <c r="T138" i="55"/>
  <c r="T141" i="55" s="1"/>
  <c r="T153" i="55" s="1"/>
  <c r="J13" i="40"/>
  <c r="R4" i="55"/>
  <c r="P7" i="55"/>
  <c r="M25" i="40"/>
  <c r="L28" i="25"/>
  <c r="S180" i="55" l="1"/>
  <c r="T201" i="55" s="1"/>
  <c r="S249" i="55"/>
  <c r="U200" i="55"/>
  <c r="S248" i="55"/>
  <c r="U193" i="55"/>
  <c r="U160" i="55"/>
  <c r="U138" i="55"/>
  <c r="L51" i="25"/>
  <c r="L54" i="25" s="1"/>
  <c r="L60" i="25" s="1"/>
  <c r="J8" i="40"/>
  <c r="M31" i="42"/>
  <c r="M14" i="42"/>
  <c r="M9" i="42"/>
  <c r="S201" i="55" l="1"/>
  <c r="S136" i="55"/>
  <c r="T154" i="55" s="1"/>
  <c r="T89" i="55" s="1"/>
  <c r="S121" i="55"/>
  <c r="U121" i="55" s="1"/>
  <c r="S103" i="55"/>
  <c r="U103" i="55" s="1"/>
  <c r="S98" i="55"/>
  <c r="U98" i="55" s="1"/>
  <c r="S247" i="55"/>
  <c r="U180" i="55"/>
  <c r="S141" i="55"/>
  <c r="M8" i="42"/>
  <c r="Z7" i="21"/>
  <c r="Z13" i="21"/>
  <c r="N55" i="21"/>
  <c r="N40" i="21"/>
  <c r="N25" i="21"/>
  <c r="N9" i="21"/>
  <c r="S208" i="55" l="1"/>
  <c r="S204" i="55"/>
  <c r="S97" i="55"/>
  <c r="U97" i="55" s="1"/>
  <c r="S76" i="55"/>
  <c r="U76" i="55" s="1"/>
  <c r="S62" i="55"/>
  <c r="S46" i="55"/>
  <c r="U46" i="55" s="1"/>
  <c r="S31" i="55"/>
  <c r="U31" i="55" s="1"/>
  <c r="S15" i="55"/>
  <c r="U15" i="55" s="1"/>
  <c r="T204" i="55"/>
  <c r="U201" i="55"/>
  <c r="M247" i="55"/>
  <c r="U141" i="55"/>
  <c r="S70" i="55"/>
  <c r="N51" i="21"/>
  <c r="M7" i="42"/>
  <c r="N39" i="21"/>
  <c r="Z22" i="21"/>
  <c r="N8" i="21"/>
  <c r="S96" i="55" l="1"/>
  <c r="U96" i="55" s="1"/>
  <c r="S45" i="55"/>
  <c r="U45" i="55" s="1"/>
  <c r="S14" i="55"/>
  <c r="U14" i="55" s="1"/>
  <c r="S58" i="55"/>
  <c r="U204" i="55"/>
  <c r="T208" i="55"/>
  <c r="U208" i="55" s="1"/>
  <c r="U62" i="55"/>
  <c r="U70" i="55"/>
  <c r="M30" i="42"/>
  <c r="N7" i="21"/>
  <c r="T59" i="55" l="1"/>
  <c r="S120" i="55"/>
  <c r="S13" i="55"/>
  <c r="U13" i="55" s="1"/>
  <c r="Z24" i="21"/>
  <c r="M39" i="42"/>
  <c r="N62" i="21"/>
  <c r="S86" i="55" l="1"/>
  <c r="S69" i="55"/>
  <c r="S67" i="55"/>
  <c r="T58" i="55" s="1"/>
  <c r="S85" i="55"/>
  <c r="S3" i="55"/>
  <c r="U59" i="55"/>
  <c r="Q3" i="55"/>
  <c r="S236" i="55"/>
  <c r="U120" i="55"/>
  <c r="K26" i="40"/>
  <c r="Z61" i="21"/>
  <c r="S89" i="55" l="1"/>
  <c r="U85" i="55"/>
  <c r="M237" i="55"/>
  <c r="Z25" i="21"/>
  <c r="U58" i="55"/>
  <c r="T69" i="55"/>
  <c r="U69" i="55" s="1"/>
  <c r="S130" i="55"/>
  <c r="M236" i="55"/>
  <c r="Z62" i="21"/>
  <c r="S90" i="55" l="1"/>
  <c r="S87" i="55"/>
  <c r="T90" i="55"/>
  <c r="R7" i="55" s="1"/>
  <c r="S5" i="55"/>
  <c r="S237" i="55"/>
  <c r="Q5" i="55"/>
  <c r="U130" i="55"/>
  <c r="U89" i="55"/>
  <c r="L26" i="40"/>
  <c r="S2" i="55" l="1"/>
  <c r="Q2" i="55"/>
  <c r="U90" i="55"/>
  <c r="L25" i="40"/>
  <c r="S154" i="55" l="1"/>
  <c r="S4" i="55" s="1"/>
  <c r="Q4" i="55" l="1"/>
  <c r="M249" i="55"/>
  <c r="U154" i="55"/>
  <c r="S153" i="55" l="1"/>
  <c r="M248" i="55" l="1"/>
  <c r="U153" i="55"/>
  <c r="Q6" i="55"/>
  <c r="S6" i="55"/>
  <c r="Q7" i="55" l="1"/>
  <c r="S7" i="55"/>
</calcChain>
</file>

<file path=xl/sharedStrings.xml><?xml version="1.0" encoding="utf-8"?>
<sst xmlns="http://schemas.openxmlformats.org/spreadsheetml/2006/main" count="1771" uniqueCount="741">
  <si>
    <t>科目</t>
    <rPh sb="0" eb="2">
      <t>カモク</t>
    </rPh>
    <phoneticPr fontId="4"/>
  </si>
  <si>
    <t>金額</t>
    <rPh sb="0" eb="2">
      <t>キンガク</t>
    </rPh>
    <phoneticPr fontId="4"/>
  </si>
  <si>
    <t>【資産の部】</t>
    <rPh sb="4" eb="5">
      <t>ブ</t>
    </rPh>
    <phoneticPr fontId="4"/>
  </si>
  <si>
    <t>【負債の部】</t>
    <rPh sb="1" eb="3">
      <t>フサイ</t>
    </rPh>
    <rPh sb="4" eb="5">
      <t>ブ</t>
    </rPh>
    <phoneticPr fontId="4"/>
  </si>
  <si>
    <t>固定資産</t>
    <rPh sb="0" eb="4">
      <t>コテイシサン</t>
    </rPh>
    <phoneticPr fontId="4"/>
  </si>
  <si>
    <t>固定負債</t>
    <rPh sb="0" eb="2">
      <t>コテイ</t>
    </rPh>
    <phoneticPr fontId="4"/>
  </si>
  <si>
    <t>有形固定資産</t>
    <rPh sb="0" eb="2">
      <t>ユウケイ</t>
    </rPh>
    <rPh sb="2" eb="6">
      <t>コテイシサン</t>
    </rPh>
    <phoneticPr fontId="4"/>
  </si>
  <si>
    <t>事業用資産</t>
    <rPh sb="0" eb="3">
      <t>ジギョウヨウ</t>
    </rPh>
    <rPh sb="3" eb="5">
      <t>シサン</t>
    </rPh>
    <phoneticPr fontId="4"/>
  </si>
  <si>
    <t>長期未払金</t>
    <rPh sb="0" eb="2">
      <t>チョウキ</t>
    </rPh>
    <rPh sb="2" eb="4">
      <t>ミハラ</t>
    </rPh>
    <rPh sb="4" eb="5">
      <t>キン</t>
    </rPh>
    <phoneticPr fontId="4"/>
  </si>
  <si>
    <t>土地</t>
  </si>
  <si>
    <t>退職手当引当金</t>
    <rPh sb="2" eb="4">
      <t>テアテ</t>
    </rPh>
    <phoneticPr fontId="4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</si>
  <si>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</si>
  <si>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4"/>
  </si>
  <si>
    <t>建物</t>
    <rPh sb="0" eb="2">
      <t>タテモノ</t>
    </rPh>
    <phoneticPr fontId="4"/>
  </si>
  <si>
    <t>その他</t>
    <rPh sb="2" eb="3">
      <t>タ</t>
    </rPh>
    <phoneticPr fontId="4"/>
  </si>
  <si>
    <t>建物減価償却累計額</t>
    <rPh sb="2" eb="4">
      <t>ゲンカ</t>
    </rPh>
    <rPh sb="4" eb="6">
      <t>ショウキャク</t>
    </rPh>
    <rPh sb="6" eb="9">
      <t>ルイケイガク</t>
    </rPh>
    <phoneticPr fontId="4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</si>
  <si>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</si>
  <si>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4"/>
  </si>
  <si>
    <t>未払金</t>
    <rPh sb="0" eb="2">
      <t>ミハラ</t>
    </rPh>
    <rPh sb="2" eb="3">
      <t>キン</t>
    </rPh>
    <phoneticPr fontId="4"/>
  </si>
  <si>
    <t>未払費用</t>
    <rPh sb="0" eb="2">
      <t>ミハラ</t>
    </rPh>
    <rPh sb="2" eb="4">
      <t>ヒヨウ</t>
    </rPh>
    <phoneticPr fontId="4"/>
  </si>
  <si>
    <t>前受金</t>
    <rPh sb="0" eb="1">
      <t>マエ</t>
    </rPh>
    <rPh sb="1" eb="2">
      <t>ウ</t>
    </rPh>
    <rPh sb="2" eb="3">
      <t>キン</t>
    </rPh>
    <phoneticPr fontId="4"/>
  </si>
  <si>
    <t>浮標等</t>
    <rPh sb="0" eb="1">
      <t>ウ</t>
    </rPh>
    <rPh sb="2" eb="3">
      <t>トウ</t>
    </rPh>
    <phoneticPr fontId="4"/>
  </si>
  <si>
    <t>前受収益</t>
    <rPh sb="0" eb="1">
      <t>マエ</t>
    </rPh>
    <rPh sb="1" eb="2">
      <t>ウ</t>
    </rPh>
    <rPh sb="2" eb="4">
      <t>シュウエキ</t>
    </rPh>
    <phoneticPr fontId="4"/>
  </si>
  <si>
    <t>賞与等引当金</t>
    <rPh sb="2" eb="3">
      <t>ナド</t>
    </rPh>
    <phoneticPr fontId="4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</si>
  <si>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</si>
  <si>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4"/>
  </si>
  <si>
    <t>負債合計</t>
    <rPh sb="0" eb="2">
      <t>フサイ</t>
    </rPh>
    <rPh sb="2" eb="4">
      <t>ゴウケイ</t>
    </rPh>
    <phoneticPr fontId="4"/>
  </si>
  <si>
    <t>【純資産の部】</t>
    <rPh sb="1" eb="4">
      <t>ジュンシサン</t>
    </rPh>
    <rPh sb="5" eb="6">
      <t>ブ</t>
    </rPh>
    <phoneticPr fontId="4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</si>
  <si>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</si>
  <si>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4"/>
  </si>
  <si>
    <t>インフラ資産</t>
    <rPh sb="4" eb="6">
      <t>シサン</t>
    </rPh>
    <phoneticPr fontId="4"/>
  </si>
  <si>
    <t>余剰分（不足分）</t>
    <rPh sb="0" eb="3">
      <t>ヨジョウブン</t>
    </rPh>
    <rPh sb="4" eb="7">
      <t>フソクブン</t>
    </rPh>
    <phoneticPr fontId="4"/>
  </si>
  <si>
    <t>土地</t>
    <rPh sb="0" eb="2">
      <t>トチ</t>
    </rPh>
    <phoneticPr fontId="4"/>
  </si>
  <si>
    <t>工作物</t>
    <rPh sb="0" eb="3">
      <t>コウサクブツ</t>
    </rPh>
    <phoneticPr fontId="4"/>
  </si>
  <si>
    <t>その他</t>
    <rPh sb="2" eb="3">
      <t>ホカ</t>
    </rPh>
    <phoneticPr fontId="4"/>
  </si>
  <si>
    <t>物品</t>
    <rPh sb="0" eb="2">
      <t>ブッピン</t>
    </rPh>
    <phoneticPr fontId="4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</si>
  <si>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4"/>
  </si>
  <si>
    <t>無形固定資産</t>
    <rPh sb="0" eb="2">
      <t>ムケイ</t>
    </rPh>
    <rPh sb="2" eb="6">
      <t>コテイシサン</t>
    </rPh>
    <phoneticPr fontId="4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</si>
  <si>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</si>
  <si>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</si>
  <si>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</si>
  <si>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有価証券</t>
    <rPh sb="0" eb="2">
      <t>ユウカ</t>
    </rPh>
    <rPh sb="2" eb="4">
      <t>ショウケン</t>
    </rPh>
    <phoneticPr fontId="4"/>
  </si>
  <si>
    <t>出資金</t>
    <rPh sb="0" eb="3">
      <t>シュッシキン</t>
    </rPh>
    <phoneticPr fontId="4"/>
  </si>
  <si>
    <t>長期延滞債権</t>
    <rPh sb="0" eb="2">
      <t>チョウキ</t>
    </rPh>
    <rPh sb="2" eb="4">
      <t>エンタイ</t>
    </rPh>
    <rPh sb="4" eb="6">
      <t>サイケン</t>
    </rPh>
    <phoneticPr fontId="4"/>
  </si>
  <si>
    <t>長期貸付金</t>
    <rPh sb="0" eb="2">
      <t>チョウキ</t>
    </rPh>
    <rPh sb="2" eb="5">
      <t>カシツケキン</t>
    </rPh>
    <phoneticPr fontId="4"/>
  </si>
  <si>
    <t>基金</t>
    <rPh sb="0" eb="2">
      <t>キキン</t>
    </rPh>
    <phoneticPr fontId="4"/>
  </si>
  <si>
    <t>減債基金</t>
    <rPh sb="0" eb="2">
      <t>ゲンサイ</t>
    </rPh>
    <rPh sb="2" eb="4">
      <t>キキン</t>
    </rPh>
    <phoneticPr fontId="4"/>
  </si>
  <si>
    <t>徴収不能引当金</t>
    <rPh sb="0" eb="2">
      <t>チョウシュウ</t>
    </rPh>
    <rPh sb="2" eb="4">
      <t>フノウ</t>
    </rPh>
    <rPh sb="4" eb="7">
      <t>ヒキアテキン</t>
    </rPh>
    <phoneticPr fontId="4"/>
  </si>
  <si>
    <t>流動資産</t>
    <rPh sb="0" eb="2">
      <t>リュウドウ</t>
    </rPh>
    <rPh sb="2" eb="4">
      <t>シサン</t>
    </rPh>
    <phoneticPr fontId="4"/>
  </si>
  <si>
    <t>現金預金</t>
    <rPh sb="0" eb="2">
      <t>ゲンキン</t>
    </rPh>
    <rPh sb="2" eb="4">
      <t>ヨキン</t>
    </rPh>
    <phoneticPr fontId="4"/>
  </si>
  <si>
    <t>未収金</t>
    <rPh sb="0" eb="3">
      <t>ミシュウキン</t>
    </rPh>
    <phoneticPr fontId="4"/>
  </si>
  <si>
    <t>短期貸付金</t>
    <rPh sb="0" eb="2">
      <t>タンキ</t>
    </rPh>
    <rPh sb="2" eb="5">
      <t>カシツケキン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</si>
  <si>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</si>
  <si>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棚卸資産</t>
    <rPh sb="0" eb="2">
      <t>タナオロ</t>
    </rPh>
    <rPh sb="2" eb="4">
      <t>シサン</t>
    </rPh>
    <phoneticPr fontId="4"/>
  </si>
  <si>
    <t>純資産合計</t>
    <rPh sb="0" eb="3">
      <t>ジュンシサン</t>
    </rPh>
    <rPh sb="3" eb="5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</si>
  <si>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</si>
  <si>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4"/>
  </si>
  <si>
    <t>人件費</t>
    <rPh sb="0" eb="3">
      <t>ジンケンヒ</t>
    </rPh>
    <phoneticPr fontId="4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</si>
  <si>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</si>
  <si>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4"/>
  </si>
  <si>
    <t>物件費等</t>
    <rPh sb="0" eb="3">
      <t>ブッケンヒ</t>
    </rPh>
    <rPh sb="3" eb="4">
      <t>ナド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</si>
  <si>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</si>
  <si>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5">
      <t>ホシュウヒ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</si>
  <si>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</si>
  <si>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支払利息</t>
    <rPh sb="0" eb="2">
      <t>シハライ</t>
    </rPh>
    <rPh sb="2" eb="4">
      <t>リソク</t>
    </rPh>
    <phoneticPr fontId="4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</si>
  <si>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4"/>
  </si>
  <si>
    <t>移転費用</t>
    <rPh sb="0" eb="2">
      <t>イテン</t>
    </rPh>
    <rPh sb="2" eb="4">
      <t>ヒヨウ</t>
    </rPh>
    <phoneticPr fontId="4"/>
  </si>
  <si>
    <t>補助金等</t>
    <rPh sb="0" eb="4">
      <t>ホジョキンナド</t>
    </rPh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</si>
  <si>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</si>
  <si>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経常収益</t>
    <rPh sb="0" eb="2">
      <t>ケイジョウ</t>
    </rPh>
    <rPh sb="2" eb="4">
      <t>シュウエキ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</si>
  <si>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</si>
  <si>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</si>
  <si>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臨時損失</t>
    <rPh sb="0" eb="2">
      <t>リンジ</t>
    </rPh>
    <rPh sb="2" eb="4">
      <t>ソンシツ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</si>
  <si>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</si>
  <si>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4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</si>
  <si>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4"/>
  </si>
  <si>
    <t>臨時利益</t>
    <rPh sb="0" eb="2">
      <t>リンジ</t>
    </rPh>
    <rPh sb="2" eb="4">
      <t>リエキ</t>
    </rPh>
    <phoneticPr fontId="4"/>
  </si>
  <si>
    <t>資産売却益</t>
    <rPh sb="0" eb="2">
      <t>シサン</t>
    </rPh>
    <rPh sb="2" eb="5">
      <t>バイキャクエキ</t>
    </rPh>
    <phoneticPr fontId="4"/>
  </si>
  <si>
    <t>純行政コスト</t>
    <rPh sb="0" eb="1">
      <t>ジュン</t>
    </rPh>
    <rPh sb="1" eb="3">
      <t>ギョウセイ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</si>
  <si>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</si>
  <si>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</si>
  <si>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4"/>
  </si>
  <si>
    <t>純行政コスト（△）</t>
    <rPh sb="0" eb="1">
      <t>ジュン</t>
    </rPh>
    <rPh sb="1" eb="3">
      <t>ギョウセイ</t>
    </rPh>
    <phoneticPr fontId="4"/>
  </si>
  <si>
    <t>財源</t>
    <rPh sb="0" eb="2">
      <t>ザイゲン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</si>
  <si>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</si>
  <si>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</si>
  <si>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</si>
  <si>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</si>
  <si>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</si>
  <si>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</si>
  <si>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4"/>
  </si>
  <si>
    <t>資産評価差額</t>
    <rPh sb="0" eb="2">
      <t>シサン</t>
    </rPh>
    <rPh sb="2" eb="4">
      <t>ヒョウカ</t>
    </rPh>
    <rPh sb="4" eb="6">
      <t>サガク</t>
    </rPh>
    <phoneticPr fontId="4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</si>
  <si>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4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</si>
  <si>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4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</si>
  <si>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4"/>
  </si>
  <si>
    <t>その他の業務費用</t>
    <rPh sb="2" eb="3">
      <t>タ</t>
    </rPh>
    <rPh sb="4" eb="6">
      <t>ギョウム</t>
    </rPh>
    <rPh sb="6" eb="8">
      <t>ヒヨウ</t>
    </rPh>
    <phoneticPr fontId="4"/>
  </si>
  <si>
    <t>【業務活動収支】</t>
    <rPh sb="1" eb="3">
      <t>ギョウム</t>
    </rPh>
    <rPh sb="3" eb="5">
      <t>カツドウ</t>
    </rPh>
    <rPh sb="5" eb="7">
      <t>シュウシ</t>
    </rPh>
    <phoneticPr fontId="4"/>
  </si>
  <si>
    <t>業務支出</t>
    <rPh sb="0" eb="2">
      <t>ギョウム</t>
    </rPh>
    <rPh sb="2" eb="4">
      <t>シシュツ</t>
    </rPh>
    <phoneticPr fontId="4"/>
  </si>
  <si>
    <t>業務費用支出</t>
    <rPh sb="0" eb="2">
      <t>ギョウム</t>
    </rPh>
    <rPh sb="2" eb="4">
      <t>ヒヨウ</t>
    </rPh>
    <rPh sb="4" eb="6">
      <t>シシュツ</t>
    </rPh>
    <phoneticPr fontId="4"/>
  </si>
  <si>
    <t>人件費支出</t>
    <rPh sb="0" eb="3">
      <t>ジンケンヒ</t>
    </rPh>
    <rPh sb="3" eb="5">
      <t>シシュツ</t>
    </rPh>
    <phoneticPr fontId="4"/>
  </si>
  <si>
    <t>物件費等支出</t>
    <rPh sb="0" eb="3">
      <t>ブッケンヒ</t>
    </rPh>
    <rPh sb="3" eb="4">
      <t>ナド</t>
    </rPh>
    <rPh sb="4" eb="6">
      <t>シシュツ</t>
    </rPh>
    <phoneticPr fontId="4"/>
  </si>
  <si>
    <t>支払利息支出</t>
    <rPh sb="0" eb="2">
      <t>シハラ</t>
    </rPh>
    <rPh sb="2" eb="4">
      <t>リソク</t>
    </rPh>
    <rPh sb="4" eb="6">
      <t>シシュツ</t>
    </rPh>
    <phoneticPr fontId="4"/>
  </si>
  <si>
    <t>その他の支出</t>
    <rPh sb="2" eb="3">
      <t>ホカ</t>
    </rPh>
    <rPh sb="4" eb="6">
      <t>シシュツ</t>
    </rPh>
    <phoneticPr fontId="4"/>
  </si>
  <si>
    <t>移転費用支出</t>
    <rPh sb="0" eb="2">
      <t>イテン</t>
    </rPh>
    <rPh sb="2" eb="4">
      <t>ヒヨウ</t>
    </rPh>
    <rPh sb="4" eb="6">
      <t>シシュツ</t>
    </rPh>
    <phoneticPr fontId="4"/>
  </si>
  <si>
    <t>補助金等支出</t>
    <rPh sb="0" eb="3">
      <t>ホジョキン</t>
    </rPh>
    <rPh sb="3" eb="4">
      <t>ナド</t>
    </rPh>
    <rPh sb="4" eb="6">
      <t>シシュツ</t>
    </rPh>
    <phoneticPr fontId="4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</si>
  <si>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4"/>
  </si>
  <si>
    <t>業務収入</t>
    <rPh sb="0" eb="2">
      <t>ギョウム</t>
    </rPh>
    <rPh sb="2" eb="4">
      <t>シュウニュウ</t>
    </rPh>
    <phoneticPr fontId="4"/>
  </si>
  <si>
    <t>税収等収入</t>
    <rPh sb="0" eb="2">
      <t>ゼイシュウ</t>
    </rPh>
    <rPh sb="2" eb="3">
      <t>ナド</t>
    </rPh>
    <rPh sb="3" eb="5">
      <t>シュウニュウ</t>
    </rPh>
    <phoneticPr fontId="4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</si>
  <si>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4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</si>
  <si>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4"/>
  </si>
  <si>
    <t>その他の収入</t>
    <rPh sb="2" eb="3">
      <t>ホカ</t>
    </rPh>
    <rPh sb="4" eb="6">
      <t>シュウニュウ</t>
    </rPh>
    <phoneticPr fontId="4"/>
  </si>
  <si>
    <t>臨時支出</t>
    <rPh sb="0" eb="2">
      <t>リンジ</t>
    </rPh>
    <rPh sb="2" eb="4">
      <t>シシュツ</t>
    </rPh>
    <phoneticPr fontId="4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</si>
  <si>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4"/>
  </si>
  <si>
    <t>臨時収入</t>
    <rPh sb="0" eb="2">
      <t>リンジ</t>
    </rPh>
    <rPh sb="2" eb="4">
      <t>シュウニュウ</t>
    </rPh>
    <phoneticPr fontId="4"/>
  </si>
  <si>
    <t>業務活動収支</t>
    <rPh sb="0" eb="2">
      <t>ギョウム</t>
    </rPh>
    <rPh sb="2" eb="4">
      <t>カツドウ</t>
    </rPh>
    <rPh sb="4" eb="6">
      <t>シュウシ</t>
    </rPh>
    <phoneticPr fontId="4"/>
  </si>
  <si>
    <t>【投資活動収支】</t>
    <rPh sb="1" eb="3">
      <t>トウシ</t>
    </rPh>
    <rPh sb="3" eb="5">
      <t>カツドウ</t>
    </rPh>
    <rPh sb="5" eb="7">
      <t>シュウシ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</si>
  <si>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</si>
  <si>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4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</si>
  <si>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4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</si>
  <si>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4"/>
  </si>
  <si>
    <t>貸付金支出</t>
    <rPh sb="0" eb="3">
      <t>カシツケキン</t>
    </rPh>
    <rPh sb="3" eb="5">
      <t>シシュツ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</si>
  <si>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</si>
  <si>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基金取崩収入</t>
    <rPh sb="0" eb="2">
      <t>キキン</t>
    </rPh>
    <rPh sb="2" eb="4">
      <t>トリクズシ</t>
    </rPh>
    <rPh sb="4" eb="6">
      <t>シュウニュウ</t>
    </rPh>
    <phoneticPr fontId="4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</si>
  <si>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4"/>
  </si>
  <si>
    <t>資産売却収入</t>
    <rPh sb="0" eb="2">
      <t>シサン</t>
    </rPh>
    <rPh sb="2" eb="4">
      <t>バイキャク</t>
    </rPh>
    <rPh sb="4" eb="6">
      <t>シュウニュウ</t>
    </rPh>
    <phoneticPr fontId="4"/>
  </si>
  <si>
    <t>投資活動収支</t>
    <rPh sb="0" eb="2">
      <t>トウシ</t>
    </rPh>
    <rPh sb="2" eb="4">
      <t>カツドウ</t>
    </rPh>
    <rPh sb="4" eb="6">
      <t>シュウシ</t>
    </rPh>
    <phoneticPr fontId="4"/>
  </si>
  <si>
    <t>【財務活動収支】</t>
    <rPh sb="1" eb="3">
      <t>ザイム</t>
    </rPh>
    <rPh sb="3" eb="5">
      <t>カツドウ</t>
    </rPh>
    <rPh sb="5" eb="7">
      <t>シュウシ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</si>
  <si>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</si>
  <si>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</si>
  <si>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財務活動収支</t>
    <rPh sb="0" eb="2">
      <t>ザイム</t>
    </rPh>
    <rPh sb="2" eb="4">
      <t>カツドウ</t>
    </rPh>
    <rPh sb="4" eb="6">
      <t>シュウシ</t>
    </rPh>
    <phoneticPr fontId="4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</si>
  <si>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4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</si>
  <si>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4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</si>
  <si>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4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</si>
  <si>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</si>
  <si>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4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</si>
  <si>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4"/>
  </si>
  <si>
    <t>流動負債</t>
    <phoneticPr fontId="4"/>
  </si>
  <si>
    <t>船舶</t>
    <phoneticPr fontId="4"/>
  </si>
  <si>
    <t>船舶減価償却累計額</t>
    <phoneticPr fontId="4"/>
  </si>
  <si>
    <t>浮標等減価償却累計額</t>
    <phoneticPr fontId="4"/>
  </si>
  <si>
    <t>預り金</t>
    <phoneticPr fontId="4"/>
  </si>
  <si>
    <t>その他</t>
    <phoneticPr fontId="4"/>
  </si>
  <si>
    <t>その他</t>
    <phoneticPr fontId="4"/>
  </si>
  <si>
    <t>経常費用</t>
    <phoneticPr fontId="4"/>
  </si>
  <si>
    <t>業務費用</t>
    <phoneticPr fontId="4"/>
  </si>
  <si>
    <t>　</t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</si>
  <si>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4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</si>
  <si>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</si>
  <si>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4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</si>
  <si>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4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</si>
  <si>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4"/>
  </si>
  <si>
    <t>地方債等</t>
    <rPh sb="0" eb="3">
      <t>チホウサイ</t>
    </rPh>
    <rPh sb="3" eb="4">
      <t>トウ</t>
    </rPh>
    <phoneticPr fontId="4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</si>
  <si>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4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</si>
  <si>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4"/>
  </si>
  <si>
    <t>繰延資産</t>
    <phoneticPr fontId="4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</si>
  <si>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4"/>
  </si>
  <si>
    <t>余剰分
（不足分）</t>
    <phoneticPr fontId="4"/>
  </si>
  <si>
    <t>他団体出資等分</t>
    <phoneticPr fontId="4"/>
  </si>
  <si>
    <t>他団体出資等分の増加</t>
    <rPh sb="8" eb="10">
      <t>ゾウカ</t>
    </rPh>
    <phoneticPr fontId="4"/>
  </si>
  <si>
    <t>他団体出資等分の減少</t>
    <rPh sb="8" eb="10">
      <t>ゲンショウ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</si>
  <si>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4"/>
  </si>
  <si>
    <t>【様式第２号】</t>
    <rPh sb="3" eb="4">
      <t>ダイ</t>
    </rPh>
    <rPh sb="5" eb="6">
      <t>ゴウ</t>
    </rPh>
    <phoneticPr fontId="4"/>
  </si>
  <si>
    <t>【様式第３号】</t>
    <rPh sb="3" eb="4">
      <t>ダイ</t>
    </rPh>
    <rPh sb="5" eb="6">
      <t>ゴウ</t>
    </rPh>
    <phoneticPr fontId="4"/>
  </si>
  <si>
    <t>【様式第４号】</t>
    <rPh sb="3" eb="4">
      <t>ダイ</t>
    </rPh>
    <rPh sb="5" eb="6">
      <t>ゴウ</t>
    </rPh>
    <phoneticPr fontId="4"/>
  </si>
  <si>
    <t>他団体出資等分</t>
    <phoneticPr fontId="4"/>
  </si>
  <si>
    <t>本年度差額</t>
    <phoneticPr fontId="4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</si>
  <si>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4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</si>
  <si>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4"/>
  </si>
  <si>
    <t>（単位：円）</t>
    <rPh sb="4" eb="5">
      <t>エン</t>
    </rPh>
    <phoneticPr fontId="4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</si>
  <si>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4"/>
  </si>
  <si>
    <t>データ登録のチェック項目</t>
    <rPh sb="3" eb="5">
      <t>トウロク</t>
    </rPh>
    <rPh sb="10" eb="12">
      <t>コウモク</t>
    </rPh>
    <phoneticPr fontId="21"/>
  </si>
  <si>
    <t>一般会計等</t>
    <rPh sb="0" eb="2">
      <t>イッパン</t>
    </rPh>
    <rPh sb="2" eb="4">
      <t>カイケイ</t>
    </rPh>
    <rPh sb="4" eb="5">
      <t>トウ</t>
    </rPh>
    <phoneticPr fontId="21"/>
  </si>
  <si>
    <t>全体</t>
    <rPh sb="0" eb="2">
      <t>ゼンタイ</t>
    </rPh>
    <phoneticPr fontId="21"/>
  </si>
  <si>
    <t>連結</t>
    <rPh sb="0" eb="2">
      <t>レンケツ</t>
    </rPh>
    <phoneticPr fontId="21"/>
  </si>
  <si>
    <t>BSの資産合計＝BSの負債・純資産合計となっているか</t>
    <rPh sb="3" eb="5">
      <t>シサン</t>
    </rPh>
    <rPh sb="5" eb="7">
      <t>ゴウケイ</t>
    </rPh>
    <rPh sb="11" eb="13">
      <t>フサイ</t>
    </rPh>
    <rPh sb="14" eb="17">
      <t>ジュンシサン</t>
    </rPh>
    <rPh sb="17" eb="19">
      <t>ゴウケイ</t>
    </rPh>
    <phoneticPr fontId="21"/>
  </si>
  <si>
    <t>BSの現金預金＝CFの本年度末現金預金残高となっているか</t>
    <rPh sb="3" eb="5">
      <t>ゲンキン</t>
    </rPh>
    <rPh sb="5" eb="7">
      <t>ヨキン</t>
    </rPh>
    <rPh sb="11" eb="14">
      <t>ホンネンド</t>
    </rPh>
    <rPh sb="14" eb="15">
      <t>マツ</t>
    </rPh>
    <rPh sb="15" eb="17">
      <t>ゲンキン</t>
    </rPh>
    <rPh sb="17" eb="19">
      <t>ヨキン</t>
    </rPh>
    <rPh sb="19" eb="21">
      <t>ザンダカ</t>
    </rPh>
    <phoneticPr fontId="21"/>
  </si>
  <si>
    <t>BSの純資産合計＝NWの本年度末純資産残高となっているか</t>
    <rPh sb="3" eb="6">
      <t>ジュンシサン</t>
    </rPh>
    <rPh sb="6" eb="8">
      <t>ゴウケイ</t>
    </rPh>
    <rPh sb="12" eb="15">
      <t>ホンネンド</t>
    </rPh>
    <rPh sb="15" eb="16">
      <t>マツ</t>
    </rPh>
    <rPh sb="16" eb="19">
      <t>ジュンシサン</t>
    </rPh>
    <rPh sb="19" eb="21">
      <t>ザンダカ</t>
    </rPh>
    <phoneticPr fontId="21"/>
  </si>
  <si>
    <t>PLの純行政コスト＝NWの純行政コストとなっているか</t>
    <rPh sb="3" eb="4">
      <t>ジュン</t>
    </rPh>
    <rPh sb="4" eb="6">
      <t>ギョウセイ</t>
    </rPh>
    <rPh sb="13" eb="14">
      <t>ジュン</t>
    </rPh>
    <rPh sb="14" eb="16">
      <t>ギョウセイ</t>
    </rPh>
    <phoneticPr fontId="21"/>
  </si>
  <si>
    <t>金額はすべて整数で回答したか</t>
    <rPh sb="0" eb="2">
      <t>キンガク</t>
    </rPh>
    <rPh sb="6" eb="8">
      <t>セイスウ</t>
    </rPh>
    <rPh sb="9" eb="11">
      <t>カイトウ</t>
    </rPh>
    <phoneticPr fontId="21"/>
  </si>
  <si>
    <t>その他、各集計結果が一致しているか</t>
    <rPh sb="2" eb="3">
      <t>タ</t>
    </rPh>
    <rPh sb="4" eb="5">
      <t>カク</t>
    </rPh>
    <rPh sb="5" eb="7">
      <t>シュウケイ</t>
    </rPh>
    <rPh sb="7" eb="9">
      <t>ケッカ</t>
    </rPh>
    <rPh sb="10" eb="12">
      <t>イッチ</t>
    </rPh>
    <phoneticPr fontId="21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</si>
  <si>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21"/>
  </si>
  <si>
    <t>（単位：百万円）</t>
    <rPh sb="4" eb="7">
      <t>ヒャクマンエン</t>
    </rPh>
    <phoneticPr fontId="21"/>
  </si>
  <si>
    <t>勘定科目区分</t>
  </si>
  <si>
    <t>勘定科目連番</t>
  </si>
  <si>
    <t>勘定科目枝番</t>
  </si>
  <si>
    <t>レベル区分</t>
  </si>
  <si>
    <t>最下層フラグ</t>
  </si>
  <si>
    <t>科目</t>
  </si>
  <si>
    <t>集計結果</t>
    <rPh sb="0" eb="2">
      <t>シュウケイ</t>
    </rPh>
    <rPh sb="2" eb="4">
      <t>ケッカ</t>
    </rPh>
    <phoneticPr fontId="21"/>
  </si>
  <si>
    <t>照合</t>
    <rPh sb="0" eb="2">
      <t>ショウゴウ</t>
    </rPh>
    <phoneticPr fontId="21"/>
  </si>
  <si>
    <t>1020000</t>
  </si>
  <si>
    <t>1</t>
  </si>
  <si>
    <t>020</t>
  </si>
  <si>
    <t>000</t>
  </si>
  <si>
    <t>2</t>
  </si>
  <si>
    <t>0</t>
  </si>
  <si>
    <t>固定資産</t>
  </si>
  <si>
    <t>1030000</t>
  </si>
  <si>
    <t>030</t>
  </si>
  <si>
    <t>3</t>
  </si>
  <si>
    <t>有形固定資産</t>
  </si>
  <si>
    <t>1040000</t>
  </si>
  <si>
    <t>040</t>
  </si>
  <si>
    <t>4</t>
  </si>
  <si>
    <t>事業用資産</t>
  </si>
  <si>
    <t>1050000</t>
  </si>
  <si>
    <t>050</t>
  </si>
  <si>
    <t>5</t>
  </si>
  <si>
    <t>1060000</t>
  </si>
  <si>
    <t>060</t>
  </si>
  <si>
    <t>1070000</t>
  </si>
  <si>
    <t>070</t>
  </si>
  <si>
    <t>建物</t>
  </si>
  <si>
    <t>1080000</t>
  </si>
  <si>
    <t>080</t>
  </si>
  <si>
    <t>建物減価償却累計額</t>
  </si>
  <si>
    <t>1090000</t>
  </si>
  <si>
    <t>090</t>
  </si>
  <si>
    <t>1100000</t>
  </si>
  <si>
    <t>100</t>
  </si>
  <si>
    <t>工作物減価償却累計額</t>
  </si>
  <si>
    <t>1110000</t>
  </si>
  <si>
    <t>110</t>
  </si>
  <si>
    <t>船舶</t>
  </si>
  <si>
    <t>1120000</t>
  </si>
  <si>
    <t>120</t>
  </si>
  <si>
    <t>船舶減価償却累計額</t>
  </si>
  <si>
    <t>1130000</t>
  </si>
  <si>
    <t>130</t>
  </si>
  <si>
    <t>浮標等</t>
  </si>
  <si>
    <t>1140000</t>
  </si>
  <si>
    <t>140</t>
  </si>
  <si>
    <t>浮標等減価償却累計額</t>
  </si>
  <si>
    <t>1150000</t>
  </si>
  <si>
    <t>150</t>
  </si>
  <si>
    <t>1160000</t>
  </si>
  <si>
    <t>160</t>
  </si>
  <si>
    <t>航空機減価償却累計額</t>
  </si>
  <si>
    <t>1170000</t>
  </si>
  <si>
    <t>170</t>
  </si>
  <si>
    <t>その他</t>
    <phoneticPr fontId="21"/>
  </si>
  <si>
    <t>1180000</t>
  </si>
  <si>
    <t>180</t>
  </si>
  <si>
    <t>その他減価償却累計額</t>
  </si>
  <si>
    <t>1190000</t>
  </si>
  <si>
    <t>190</t>
  </si>
  <si>
    <t>1200000</t>
  </si>
  <si>
    <t>200</t>
  </si>
  <si>
    <t>インフラ資産</t>
  </si>
  <si>
    <t>1210000</t>
  </si>
  <si>
    <t>210</t>
  </si>
  <si>
    <t>土地</t>
    <phoneticPr fontId="21"/>
  </si>
  <si>
    <t>1220000</t>
  </si>
  <si>
    <t>220</t>
  </si>
  <si>
    <t>建物</t>
    <phoneticPr fontId="21"/>
  </si>
  <si>
    <t>1230000</t>
  </si>
  <si>
    <t>230</t>
  </si>
  <si>
    <t>建物減価償却累計額</t>
    <phoneticPr fontId="21"/>
  </si>
  <si>
    <t>1240000</t>
  </si>
  <si>
    <t>240</t>
  </si>
  <si>
    <t>工作物</t>
    <phoneticPr fontId="21"/>
  </si>
  <si>
    <t>1250000</t>
  </si>
  <si>
    <t>250</t>
  </si>
  <si>
    <t>工作物減価償却累計額</t>
    <phoneticPr fontId="21"/>
  </si>
  <si>
    <t>1260000</t>
  </si>
  <si>
    <t>260</t>
  </si>
  <si>
    <t>1270000</t>
  </si>
  <si>
    <t>270</t>
  </si>
  <si>
    <t>その他減価償却累計額</t>
    <phoneticPr fontId="21"/>
  </si>
  <si>
    <t>1280000</t>
  </si>
  <si>
    <t>280</t>
  </si>
  <si>
    <t>建設仮勘定</t>
    <phoneticPr fontId="21"/>
  </si>
  <si>
    <t>1290000</t>
  </si>
  <si>
    <t>290</t>
  </si>
  <si>
    <t>物品</t>
  </si>
  <si>
    <t>1300000</t>
  </si>
  <si>
    <t>300</t>
  </si>
  <si>
    <t>物品減価償却累計額</t>
  </si>
  <si>
    <t>1310000</t>
  </si>
  <si>
    <t>310</t>
  </si>
  <si>
    <t>無形固定資産</t>
  </si>
  <si>
    <t>1320000</t>
  </si>
  <si>
    <t>320</t>
  </si>
  <si>
    <t>1330000</t>
  </si>
  <si>
    <t>330</t>
  </si>
  <si>
    <t>1340000</t>
  </si>
  <si>
    <t>340</t>
  </si>
  <si>
    <t>投資その他の資産</t>
  </si>
  <si>
    <t>1350000</t>
  </si>
  <si>
    <t>350</t>
  </si>
  <si>
    <t>投資及び出資金</t>
  </si>
  <si>
    <t>1360000</t>
  </si>
  <si>
    <t>360</t>
  </si>
  <si>
    <t>有価証券</t>
  </si>
  <si>
    <t>1370000</t>
  </si>
  <si>
    <t>370</t>
  </si>
  <si>
    <t>出資金</t>
  </si>
  <si>
    <t>1380000</t>
  </si>
  <si>
    <t>380</t>
  </si>
  <si>
    <t>1390000</t>
  </si>
  <si>
    <t>390</t>
  </si>
  <si>
    <t>投資損失引当金</t>
  </si>
  <si>
    <t>1400000</t>
  </si>
  <si>
    <t>400</t>
  </si>
  <si>
    <t>長期延滞債権</t>
  </si>
  <si>
    <t>1410000</t>
  </si>
  <si>
    <t>410</t>
  </si>
  <si>
    <t>長期貸付金</t>
  </si>
  <si>
    <t>1420000</t>
  </si>
  <si>
    <t>420</t>
  </si>
  <si>
    <t>基金</t>
  </si>
  <si>
    <t>1430000</t>
  </si>
  <si>
    <t>430</t>
  </si>
  <si>
    <t>減債基金</t>
    <phoneticPr fontId="21"/>
  </si>
  <si>
    <t>1440000</t>
  </si>
  <si>
    <t>440</t>
  </si>
  <si>
    <t>1450000</t>
  </si>
  <si>
    <t>450</t>
  </si>
  <si>
    <t>1460000</t>
  </si>
  <si>
    <t>460</t>
  </si>
  <si>
    <t>徴収不能引当金</t>
    <phoneticPr fontId="21"/>
  </si>
  <si>
    <t>1470000</t>
  </si>
  <si>
    <t>470</t>
  </si>
  <si>
    <t>流動資産</t>
  </si>
  <si>
    <t>1480000</t>
  </si>
  <si>
    <t>480</t>
  </si>
  <si>
    <t>現金預金</t>
  </si>
  <si>
    <t>1490000</t>
  </si>
  <si>
    <t>490</t>
  </si>
  <si>
    <t>未収金</t>
  </si>
  <si>
    <t>1500000</t>
  </si>
  <si>
    <t>500</t>
  </si>
  <si>
    <t>短期貸付金</t>
  </si>
  <si>
    <t>1510000</t>
  </si>
  <si>
    <t>510</t>
  </si>
  <si>
    <t>1520000</t>
  </si>
  <si>
    <t>520</t>
  </si>
  <si>
    <t>財政調整基金</t>
  </si>
  <si>
    <t>1530000</t>
  </si>
  <si>
    <t>530</t>
  </si>
  <si>
    <t>1540000</t>
  </si>
  <si>
    <t>540</t>
  </si>
  <si>
    <t>棚卸資産</t>
  </si>
  <si>
    <t>1550000</t>
  </si>
  <si>
    <t>550</t>
  </si>
  <si>
    <t>1560000</t>
  </si>
  <si>
    <t>560</t>
  </si>
  <si>
    <t>1565000</t>
  </si>
  <si>
    <t>565</t>
  </si>
  <si>
    <t>繰延資産</t>
  </si>
  <si>
    <t>1010000</t>
  </si>
  <si>
    <t>010</t>
  </si>
  <si>
    <t>資産合計</t>
  </si>
  <si>
    <t>1590000</t>
  </si>
  <si>
    <t>590</t>
  </si>
  <si>
    <t>固定負債</t>
  </si>
  <si>
    <t>1600000</t>
  </si>
  <si>
    <t>600</t>
  </si>
  <si>
    <t>地方債</t>
    <phoneticPr fontId="21"/>
  </si>
  <si>
    <t>1610000</t>
  </si>
  <si>
    <t>610</t>
  </si>
  <si>
    <t>長期未払金</t>
  </si>
  <si>
    <t>1620000</t>
  </si>
  <si>
    <t>620</t>
  </si>
  <si>
    <t>退職手当引当金</t>
  </si>
  <si>
    <t>1630000</t>
  </si>
  <si>
    <t>630</t>
  </si>
  <si>
    <t>損失補償等引当金</t>
  </si>
  <si>
    <t>1640000</t>
  </si>
  <si>
    <t>640</t>
  </si>
  <si>
    <t>1650000</t>
  </si>
  <si>
    <t>650</t>
  </si>
  <si>
    <t>流動負債</t>
  </si>
  <si>
    <t>1660000</t>
  </si>
  <si>
    <t>660</t>
  </si>
  <si>
    <t>１年内償還予定地方債</t>
    <phoneticPr fontId="21"/>
  </si>
  <si>
    <t>1670000</t>
  </si>
  <si>
    <t>670</t>
  </si>
  <si>
    <t>未払金</t>
  </si>
  <si>
    <t>1680000</t>
  </si>
  <si>
    <t>680</t>
  </si>
  <si>
    <t>未払費用</t>
  </si>
  <si>
    <t>1690000</t>
  </si>
  <si>
    <t>690</t>
  </si>
  <si>
    <t>前受金</t>
  </si>
  <si>
    <t>1700000</t>
  </si>
  <si>
    <t>700</t>
  </si>
  <si>
    <t>前受収益</t>
  </si>
  <si>
    <t>1710000</t>
  </si>
  <si>
    <t>710</t>
  </si>
  <si>
    <t>賞与等引当金</t>
  </si>
  <si>
    <t>1720000</t>
  </si>
  <si>
    <t>720</t>
  </si>
  <si>
    <t>預り金</t>
  </si>
  <si>
    <t>1730000</t>
  </si>
  <si>
    <t>730</t>
  </si>
  <si>
    <t>1580000</t>
  </si>
  <si>
    <t>580</t>
  </si>
  <si>
    <t>負債合計</t>
  </si>
  <si>
    <t>1750000</t>
  </si>
  <si>
    <t>750</t>
  </si>
  <si>
    <t>固定資産等形成分</t>
  </si>
  <si>
    <t>1760000</t>
  </si>
  <si>
    <t>760</t>
  </si>
  <si>
    <t>余剰分（不足分）</t>
  </si>
  <si>
    <t>1765000</t>
  </si>
  <si>
    <t>765</t>
  </si>
  <si>
    <t>他団体出資等分</t>
  </si>
  <si>
    <t>1740000</t>
  </si>
  <si>
    <t>740</t>
  </si>
  <si>
    <t>純資産合計</t>
  </si>
  <si>
    <t>1570000</t>
  </si>
  <si>
    <t>570</t>
  </si>
  <si>
    <t>負債及び純資産合計</t>
    <rPh sb="2" eb="3">
      <t>オヨ</t>
    </rPh>
    <phoneticPr fontId="21"/>
  </si>
  <si>
    <t>一般会計等、全体、連結行政コスト計算書内訳表（PL）</t>
    <phoneticPr fontId="21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</si>
  <si>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</si>
  <si>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</si>
  <si>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</si>
  <si>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</si>
  <si>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</si>
  <si>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</si>
  <si>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</si>
  <si>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</si>
  <si>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</si>
  <si>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</si>
  <si>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</si>
  <si>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</si>
  <si>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</si>
  <si>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</si>
  <si>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</si>
  <si>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</si>
  <si>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</si>
  <si>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</si>
  <si>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</si>
  <si>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</si>
  <si>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</si>
  <si>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</si>
  <si>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</si>
  <si>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</si>
  <si>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</si>
  <si>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</si>
  <si>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</si>
  <si>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</si>
  <si>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</si>
  <si>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</si>
  <si>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</si>
  <si>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</si>
  <si>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</si>
  <si>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</si>
  <si>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</si>
  <si>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</si>
  <si>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</si>
  <si>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</si>
  <si>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</si>
  <si>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</si>
  <si>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</si>
  <si>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</si>
  <si>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</si>
  <si>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</si>
  <si>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</si>
  <si>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</si>
  <si>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</si>
  <si>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</si>
  <si>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</si>
  <si>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</si>
  <si>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</si>
  <si>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</si>
  <si>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</si>
  <si>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</si>
  <si>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</si>
  <si>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</si>
  <si>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</si>
  <si>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</si>
  <si>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</si>
  <si>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　</t>
  </si>
  <si>
    <t>資産売却益</t>
  </si>
  <si>
    <t>2350000</t>
  </si>
  <si>
    <t>2260000</t>
  </si>
  <si>
    <t>純行政コスト</t>
  </si>
  <si>
    <t>一般会計等、全体、連結純資産変動計算書内訳表（NW）</t>
    <phoneticPr fontId="21"/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</si>
  <si>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</si>
  <si>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</si>
  <si>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</si>
  <si>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</si>
  <si>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</si>
  <si>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</si>
  <si>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</si>
  <si>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</si>
  <si>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</si>
  <si>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</si>
  <si>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</si>
  <si>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</si>
  <si>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</si>
  <si>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</si>
  <si>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</si>
  <si>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</si>
  <si>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</si>
  <si>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</si>
  <si>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</si>
  <si>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</si>
  <si>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</si>
  <si>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</si>
  <si>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</si>
  <si>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</si>
  <si>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</si>
  <si>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</si>
  <si>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3132000</t>
  </si>
  <si>
    <t>132</t>
  </si>
  <si>
    <t>他団体出資等分の増加</t>
  </si>
  <si>
    <t>3133000</t>
  </si>
  <si>
    <t>133</t>
  </si>
  <si>
    <t>他団体出資等分の減少</t>
  </si>
  <si>
    <t>3134000</t>
  </si>
  <si>
    <t>134</t>
  </si>
  <si>
    <t>比例連結割合変更に伴う差額</t>
  </si>
  <si>
    <t>3140000</t>
  </si>
  <si>
    <t>その他</t>
  </si>
  <si>
    <t>3150000</t>
  </si>
  <si>
    <t>本年度純資産変動額</t>
  </si>
  <si>
    <t>3160000</t>
  </si>
  <si>
    <t>本年度末純資産残高</t>
    <phoneticPr fontId="21"/>
  </si>
  <si>
    <t>一般会計等、全体、連結資金収支計算書内訳表（CF）</t>
    <phoneticPr fontId="21"/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</si>
  <si>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</si>
  <si>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</si>
  <si>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</si>
  <si>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</si>
  <si>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</si>
  <si>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</si>
  <si>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</si>
  <si>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</si>
  <si>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</si>
  <si>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</si>
  <si>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</si>
  <si>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  <phoneticPr fontId="21"/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</si>
  <si>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</si>
  <si>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</si>
  <si>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</si>
  <si>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</si>
  <si>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</si>
  <si>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</si>
  <si>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</si>
  <si>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</si>
  <si>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</si>
  <si>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</si>
  <si>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</si>
  <si>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</si>
  <si>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</si>
  <si>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</si>
  <si>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  <phoneticPr fontId="21"/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</si>
  <si>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</si>
  <si>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</si>
  <si>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</si>
  <si>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</si>
  <si>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</si>
  <si>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</si>
  <si>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</si>
  <si>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</si>
  <si>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</si>
  <si>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</si>
  <si>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</si>
  <si>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</si>
  <si>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</si>
  <si>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4230000</t>
  </si>
  <si>
    <t>投資活動支出</t>
  </si>
  <si>
    <t>4240000</t>
  </si>
  <si>
    <t>公共施設等整備費支出</t>
  </si>
  <si>
    <t>4250000</t>
  </si>
  <si>
    <t>基金積立金支出</t>
    <phoneticPr fontId="21"/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</si>
  <si>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</si>
  <si>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</si>
  <si>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</si>
  <si>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</si>
  <si>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</si>
  <si>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</si>
  <si>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</si>
  <si>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</si>
  <si>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国県等補助金収入</t>
  </si>
  <si>
    <t>4310000</t>
  </si>
  <si>
    <t>基金取崩収入</t>
    <phoneticPr fontId="21"/>
  </si>
  <si>
    <t>4320000</t>
  </si>
  <si>
    <t>貸付金元金回収収入</t>
  </si>
  <si>
    <t>4330000</t>
  </si>
  <si>
    <t>資産売却収入</t>
  </si>
  <si>
    <t>4340000</t>
  </si>
  <si>
    <t>その他の収入</t>
    <phoneticPr fontId="21"/>
  </si>
  <si>
    <t>4220000</t>
  </si>
  <si>
    <t>投資活動収支</t>
  </si>
  <si>
    <t>4360000</t>
  </si>
  <si>
    <t>財務活動支出</t>
  </si>
  <si>
    <t>4370000</t>
  </si>
  <si>
    <t>地方債等償還支出</t>
  </si>
  <si>
    <t>4380000</t>
  </si>
  <si>
    <t>4390000</t>
  </si>
  <si>
    <t>財務活動収入</t>
  </si>
  <si>
    <t>4400000</t>
  </si>
  <si>
    <t>地方債等発行収入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</si>
  <si>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</si>
  <si>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</si>
  <si>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</si>
  <si>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</si>
  <si>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</si>
  <si>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</si>
  <si>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  <phoneticPr fontId="21"/>
  </si>
  <si>
    <t>4435000</t>
  </si>
  <si>
    <t>435</t>
  </si>
  <si>
    <t>4440000</t>
  </si>
  <si>
    <t>本年度末資金残高</t>
  </si>
  <si>
    <t>4450000</t>
  </si>
  <si>
    <t>前年度末歳計外現金残高</t>
    <phoneticPr fontId="21"/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</si>
  <si>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</si>
  <si>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</si>
  <si>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</si>
  <si>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</si>
  <si>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</si>
  <si>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  <phoneticPr fontId="21"/>
  </si>
  <si>
    <t>＜基本情報＞</t>
    <rPh sb="1" eb="2">
      <t>モト</t>
    </rPh>
    <rPh sb="2" eb="3">
      <t>ホン</t>
    </rPh>
    <rPh sb="3" eb="4">
      <t>ジョウ</t>
    </rPh>
    <rPh sb="4" eb="5">
      <t>ホウ</t>
    </rPh>
    <phoneticPr fontId="21"/>
  </si>
  <si>
    <t>会計年度</t>
    <rPh sb="0" eb="2">
      <t>カイケイ</t>
    </rPh>
    <rPh sb="2" eb="4">
      <t>ネンド</t>
    </rPh>
    <phoneticPr fontId="21"/>
  </si>
  <si>
    <t>団体名</t>
    <rPh sb="0" eb="2">
      <t>ダンタイ</t>
    </rPh>
    <rPh sb="2" eb="3">
      <t>メイ</t>
    </rPh>
    <phoneticPr fontId="21"/>
  </si>
  <si>
    <t>団体コード（6桁）</t>
    <rPh sb="0" eb="2">
      <t>ダンタイ</t>
    </rPh>
    <rPh sb="7" eb="8">
      <t>ケタ</t>
    </rPh>
    <phoneticPr fontId="21"/>
  </si>
  <si>
    <t>財務書類等の金額単位</t>
    <rPh sb="0" eb="2">
      <t>ザイム</t>
    </rPh>
    <rPh sb="2" eb="4">
      <t>ショルイ</t>
    </rPh>
    <rPh sb="4" eb="5">
      <t>トウ</t>
    </rPh>
    <rPh sb="6" eb="8">
      <t>キンガク</t>
    </rPh>
    <rPh sb="8" eb="10">
      <t>タンイ</t>
    </rPh>
    <phoneticPr fontId="21"/>
  </si>
  <si>
    <t>百万円</t>
  </si>
  <si>
    <t>人口（H30/1/1住民基本台帳）</t>
    <phoneticPr fontId="21"/>
  </si>
  <si>
    <t>人</t>
    <rPh sb="0" eb="1">
      <t>ニン</t>
    </rPh>
    <phoneticPr fontId="21"/>
  </si>
  <si>
    <t>＜以下の３項目のみ万円単位で回答＞</t>
    <rPh sb="1" eb="3">
      <t>イカ</t>
    </rPh>
    <rPh sb="5" eb="7">
      <t>コウモク</t>
    </rPh>
    <rPh sb="9" eb="11">
      <t>マンエン</t>
    </rPh>
    <rPh sb="11" eb="13">
      <t>タンイ</t>
    </rPh>
    <rPh sb="14" eb="16">
      <t>カイトウ</t>
    </rPh>
    <phoneticPr fontId="21"/>
  </si>
  <si>
    <t>面積（H29/10/1国土地理院調査）</t>
    <rPh sb="0" eb="2">
      <t>メンセキ</t>
    </rPh>
    <rPh sb="11" eb="13">
      <t>コクド</t>
    </rPh>
    <rPh sb="13" eb="15">
      <t>チリ</t>
    </rPh>
    <rPh sb="15" eb="16">
      <t>イン</t>
    </rPh>
    <rPh sb="16" eb="18">
      <t>チョウサ</t>
    </rPh>
    <phoneticPr fontId="21"/>
  </si>
  <si>
    <t>k㎡</t>
    <phoneticPr fontId="21"/>
  </si>
  <si>
    <t>標準財政規模</t>
    <rPh sb="0" eb="2">
      <t>ヒョウジュン</t>
    </rPh>
    <rPh sb="2" eb="4">
      <t>ザイセイ</t>
    </rPh>
    <rPh sb="4" eb="6">
      <t>キボ</t>
    </rPh>
    <phoneticPr fontId="21"/>
  </si>
  <si>
    <t>千円</t>
    <rPh sb="0" eb="2">
      <t>センエン</t>
    </rPh>
    <phoneticPr fontId="21"/>
  </si>
  <si>
    <r>
      <t>以下についてのみ</t>
    </r>
    <r>
      <rPr>
        <b/>
        <u val="double"/>
        <sz val="9"/>
        <rFont val="Meiryo UI"/>
        <family val="3"/>
        <charset val="128"/>
      </rPr>
      <t>万円単位</t>
    </r>
    <r>
      <rPr>
        <sz val="9"/>
        <rFont val="Meiryo UI"/>
        <family val="3"/>
        <charset val="128"/>
      </rPr>
      <t>で回答してください。</t>
    </r>
    <rPh sb="0" eb="2">
      <t>イカ</t>
    </rPh>
    <rPh sb="8" eb="10">
      <t>マンエン</t>
    </rPh>
    <rPh sb="10" eb="12">
      <t>タンイ</t>
    </rPh>
    <rPh sb="13" eb="15">
      <t>カイトウ</t>
    </rPh>
    <phoneticPr fontId="21"/>
  </si>
  <si>
    <t>類似団体区分</t>
    <rPh sb="0" eb="2">
      <t>ルイジ</t>
    </rPh>
    <rPh sb="2" eb="4">
      <t>ダンタイ</t>
    </rPh>
    <rPh sb="4" eb="6">
      <t>クブン</t>
    </rPh>
    <phoneticPr fontId="21"/>
  </si>
  <si>
    <t>職員数（普通会計の一般職員等、H29/4/1現在）</t>
    <rPh sb="0" eb="3">
      <t>ショクインスウ</t>
    </rPh>
    <rPh sb="4" eb="6">
      <t>フツウ</t>
    </rPh>
    <rPh sb="6" eb="8">
      <t>カイケイ</t>
    </rPh>
    <rPh sb="9" eb="11">
      <t>イッパン</t>
    </rPh>
    <rPh sb="11" eb="14">
      <t>ショクイントウ</t>
    </rPh>
    <rPh sb="22" eb="24">
      <t>ゲンザイ</t>
    </rPh>
    <phoneticPr fontId="21"/>
  </si>
  <si>
    <t>○一般会計等貸借対照表の資産合計　※セルM69を万円単位で回答</t>
    <rPh sb="1" eb="3">
      <t>イツパン</t>
    </rPh>
    <rPh sb="3" eb="6">
      <t>カイケイトウ</t>
    </rPh>
    <rPh sb="6" eb="8">
      <t>タイシャク</t>
    </rPh>
    <rPh sb="8" eb="11">
      <t>タイショウヒョウ</t>
    </rPh>
    <rPh sb="12" eb="14">
      <t>シサン</t>
    </rPh>
    <rPh sb="14" eb="16">
      <t>ゴウケイ</t>
    </rPh>
    <phoneticPr fontId="21"/>
  </si>
  <si>
    <t>実質赤字比率</t>
    <rPh sb="0" eb="2">
      <t>ジッシツ</t>
    </rPh>
    <rPh sb="2" eb="4">
      <t>アカジ</t>
    </rPh>
    <rPh sb="4" eb="6">
      <t>ヒリツ</t>
    </rPh>
    <phoneticPr fontId="18"/>
  </si>
  <si>
    <t>%</t>
    <phoneticPr fontId="21"/>
  </si>
  <si>
    <t>資産合計（万円）</t>
    <rPh sb="0" eb="2">
      <t>シサン</t>
    </rPh>
    <rPh sb="2" eb="4">
      <t>ゴウケイ</t>
    </rPh>
    <rPh sb="5" eb="7">
      <t>マンエン</t>
    </rPh>
    <phoneticPr fontId="21"/>
  </si>
  <si>
    <t>万円</t>
    <rPh sb="0" eb="2">
      <t>マンエン</t>
    </rPh>
    <phoneticPr fontId="21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</si>
  <si>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8"/>
  </si>
  <si>
    <t>実質公債費率</t>
    <rPh sb="0" eb="2">
      <t>ジッシツ</t>
    </rPh>
    <rPh sb="2" eb="5">
      <t>コウサイヒ</t>
    </rPh>
    <rPh sb="5" eb="6">
      <t>リツ</t>
    </rPh>
    <phoneticPr fontId="18"/>
  </si>
  <si>
    <t>○一般会計等貸借対照表の負債合計　※セルM85を万円単位で回答</t>
    <rPh sb="1" eb="3">
      <t>イツパン</t>
    </rPh>
    <rPh sb="3" eb="6">
      <t>カイケイトウ</t>
    </rPh>
    <rPh sb="6" eb="8">
      <t>タイシャク</t>
    </rPh>
    <rPh sb="8" eb="11">
      <t>タイショウヒョウ</t>
    </rPh>
    <rPh sb="12" eb="14">
      <t>フサイ</t>
    </rPh>
    <rPh sb="14" eb="16">
      <t>ゴウケイ</t>
    </rPh>
    <phoneticPr fontId="21"/>
  </si>
  <si>
    <t>将来負担比率</t>
    <rPh sb="0" eb="2">
      <t>ショウライ</t>
    </rPh>
    <rPh sb="2" eb="4">
      <t>フタン</t>
    </rPh>
    <rPh sb="4" eb="6">
      <t>ヒリツ</t>
    </rPh>
    <phoneticPr fontId="18"/>
  </si>
  <si>
    <t>負債合計（万円）</t>
    <rPh sb="0" eb="2">
      <t>フサイ</t>
    </rPh>
    <rPh sb="2" eb="4">
      <t>ゴウケイ</t>
    </rPh>
    <rPh sb="5" eb="7">
      <t>マンエン</t>
    </rPh>
    <phoneticPr fontId="21"/>
  </si>
  <si>
    <t>減価償却累計額（一般会計等）</t>
    <rPh sb="0" eb="2">
      <t>ゲンカ</t>
    </rPh>
    <rPh sb="2" eb="4">
      <t>ショウキャク</t>
    </rPh>
    <rPh sb="4" eb="7">
      <t>ルイケイガク</t>
    </rPh>
    <rPh sb="8" eb="10">
      <t>イッパン</t>
    </rPh>
    <rPh sb="10" eb="13">
      <t>カイケイトウ</t>
    </rPh>
    <phoneticPr fontId="21"/>
  </si>
  <si>
    <t>有形固定資産額（償却資産のみ、一般会計等）</t>
    <rPh sb="15" eb="17">
      <t>イッパン</t>
    </rPh>
    <rPh sb="17" eb="20">
      <t>カイケイトウ</t>
    </rPh>
    <phoneticPr fontId="21"/>
  </si>
  <si>
    <t>○一般会計等行政コスト計算書の純行政コスト　※セルM130を万円単位で回答</t>
    <rPh sb="1" eb="3">
      <t>イツパン</t>
    </rPh>
    <rPh sb="3" eb="6">
      <t>カイケイトウ</t>
    </rPh>
    <rPh sb="6" eb="8">
      <t>ギヨウセイ</t>
    </rPh>
    <rPh sb="11" eb="14">
      <t>ケイサンショ</t>
    </rPh>
    <rPh sb="15" eb="16">
      <t>ジュン</t>
    </rPh>
    <rPh sb="16" eb="18">
      <t>ギョウセイ</t>
    </rPh>
    <phoneticPr fontId="21"/>
  </si>
  <si>
    <t>特例地方債の残高</t>
    <rPh sb="0" eb="2">
      <t>トクレイ</t>
    </rPh>
    <rPh sb="2" eb="5">
      <t>チホウサイ</t>
    </rPh>
    <rPh sb="6" eb="8">
      <t>ザンダカ</t>
    </rPh>
    <phoneticPr fontId="21"/>
  </si>
  <si>
    <t>純行政コスト（万円）</t>
    <rPh sb="0" eb="1">
      <t>ジュン</t>
    </rPh>
    <rPh sb="1" eb="3">
      <t>ギヨウセイ</t>
    </rPh>
    <rPh sb="7" eb="9">
      <t>マンエン</t>
    </rPh>
    <phoneticPr fontId="21"/>
  </si>
  <si>
    <t>１．資産･負債の状況</t>
    <rPh sb="2" eb="4">
      <t>シサン</t>
    </rPh>
    <rPh sb="5" eb="7">
      <t>フサイ</t>
    </rPh>
    <rPh sb="8" eb="10">
      <t>ジョウキョウ</t>
    </rPh>
    <phoneticPr fontId="21"/>
  </si>
  <si>
    <t>２．行政コストの状況</t>
    <rPh sb="2" eb="4">
      <t>ギョウセイ</t>
    </rPh>
    <rPh sb="8" eb="10">
      <t>ジョウキョウ</t>
    </rPh>
    <phoneticPr fontId="21"/>
  </si>
  <si>
    <t>一般会計等：資産</t>
    <rPh sb="0" eb="2">
      <t>イッパン</t>
    </rPh>
    <rPh sb="2" eb="5">
      <t>カイケイトウ</t>
    </rPh>
    <rPh sb="6" eb="8">
      <t>シサン</t>
    </rPh>
    <phoneticPr fontId="21"/>
  </si>
  <si>
    <t>一般会計等：純経常行政コスト</t>
    <rPh sb="0" eb="2">
      <t>イッパン</t>
    </rPh>
    <rPh sb="2" eb="5">
      <t>カイケイトウ</t>
    </rPh>
    <phoneticPr fontId="21"/>
  </si>
  <si>
    <t>一般会計等：負債</t>
    <rPh sb="0" eb="2">
      <t>イッパン</t>
    </rPh>
    <rPh sb="2" eb="5">
      <t>カイケイトウ</t>
    </rPh>
    <rPh sb="6" eb="8">
      <t>フサイ</t>
    </rPh>
    <phoneticPr fontId="21"/>
  </si>
  <si>
    <t>一般会計等：　　　純行政コスト</t>
    <rPh sb="0" eb="2">
      <t>イッパン</t>
    </rPh>
    <rPh sb="2" eb="5">
      <t>カイケイトウ</t>
    </rPh>
    <phoneticPr fontId="21"/>
  </si>
  <si>
    <t>全体：資産</t>
    <rPh sb="0" eb="2">
      <t>ゼンタイ</t>
    </rPh>
    <rPh sb="3" eb="5">
      <t>シサン</t>
    </rPh>
    <phoneticPr fontId="21"/>
  </si>
  <si>
    <t>全体：純経常行政コスト</t>
    <rPh sb="0" eb="2">
      <t>ゼンタイ</t>
    </rPh>
    <phoneticPr fontId="21"/>
  </si>
  <si>
    <t>全体：負債</t>
    <rPh sb="0" eb="2">
      <t>ゼンタイ</t>
    </rPh>
    <rPh sb="3" eb="5">
      <t>フサイ</t>
    </rPh>
    <phoneticPr fontId="21"/>
  </si>
  <si>
    <t>全体：　　　純行政コスト</t>
    <rPh sb="0" eb="2">
      <t>ゼンタイ</t>
    </rPh>
    <phoneticPr fontId="21"/>
  </si>
  <si>
    <t>連結：資産</t>
    <rPh sb="0" eb="2">
      <t>レンケツ</t>
    </rPh>
    <rPh sb="3" eb="5">
      <t>シサン</t>
    </rPh>
    <phoneticPr fontId="21"/>
  </si>
  <si>
    <t>連結：純経常行政コスト</t>
    <rPh sb="0" eb="2">
      <t>レンケツ</t>
    </rPh>
    <phoneticPr fontId="21"/>
  </si>
  <si>
    <t>連結：負債</t>
    <rPh sb="0" eb="2">
      <t>レンケツ</t>
    </rPh>
    <rPh sb="3" eb="5">
      <t>フサイ</t>
    </rPh>
    <phoneticPr fontId="21"/>
  </si>
  <si>
    <t>連結：　　　純行政コスト</t>
    <rPh sb="0" eb="2">
      <t>レンケツ</t>
    </rPh>
    <phoneticPr fontId="21"/>
  </si>
  <si>
    <t>３．純資産変動の状況</t>
    <rPh sb="2" eb="3">
      <t>ジュン</t>
    </rPh>
    <rPh sb="3" eb="5">
      <t>シサン</t>
    </rPh>
    <rPh sb="5" eb="7">
      <t>ヘンドウ</t>
    </rPh>
    <rPh sb="8" eb="10">
      <t>ジョウキョウ</t>
    </rPh>
    <phoneticPr fontId="21"/>
  </si>
  <si>
    <t>４．資金収支の状況</t>
    <rPh sb="2" eb="4">
      <t>シキン</t>
    </rPh>
    <rPh sb="4" eb="6">
      <t>シュウシ</t>
    </rPh>
    <rPh sb="7" eb="9">
      <t>ジョウキョウ</t>
    </rPh>
    <phoneticPr fontId="21"/>
  </si>
  <si>
    <t>一般会計等：　　　　 本年度差額</t>
    <rPh sb="0" eb="2">
      <t>イッパン</t>
    </rPh>
    <rPh sb="2" eb="5">
      <t>カイケイトウ</t>
    </rPh>
    <rPh sb="11" eb="14">
      <t>ホンネンド</t>
    </rPh>
    <rPh sb="14" eb="16">
      <t>サガク</t>
    </rPh>
    <phoneticPr fontId="21"/>
  </si>
  <si>
    <t>一般会計等：業務活動収支</t>
    <rPh sb="0" eb="2">
      <t>イッパン</t>
    </rPh>
    <rPh sb="2" eb="5">
      <t>カイケイトウ</t>
    </rPh>
    <rPh sb="6" eb="8">
      <t>ギヨウム</t>
    </rPh>
    <rPh sb="8" eb="10">
      <t>カツドウ</t>
    </rPh>
    <rPh sb="10" eb="12">
      <t>シュウシ</t>
    </rPh>
    <phoneticPr fontId="21"/>
  </si>
  <si>
    <r>
      <t>一般会計等：</t>
    </r>
    <r>
      <rPr>
        <sz val="9"/>
        <rFont val="Meiryo UI"/>
        <family val="3"/>
        <charset val="128"/>
      </rPr>
      <t>本年度純資産変動額</t>
    </r>
    <rPh sb="0" eb="2">
      <t>イッパン</t>
    </rPh>
    <rPh sb="2" eb="5">
      <t>カイケイトウ</t>
    </rPh>
    <rPh sb="6" eb="9">
      <t>ホンネンド</t>
    </rPh>
    <rPh sb="9" eb="12">
      <t>ジュンシサン</t>
    </rPh>
    <rPh sb="12" eb="14">
      <t>ヘンドウ</t>
    </rPh>
    <rPh sb="14" eb="15">
      <t>ガク</t>
    </rPh>
    <phoneticPr fontId="21"/>
  </si>
  <si>
    <t>一般会計等：投資活動収支</t>
    <rPh sb="0" eb="2">
      <t>イッパン</t>
    </rPh>
    <rPh sb="2" eb="5">
      <t>カイケイトウ</t>
    </rPh>
    <rPh sb="6" eb="8">
      <t>トウシ</t>
    </rPh>
    <rPh sb="8" eb="10">
      <t>カツドウ</t>
    </rPh>
    <rPh sb="10" eb="12">
      <t>シュウシ</t>
    </rPh>
    <phoneticPr fontId="21"/>
  </si>
  <si>
    <t>一般会計等：　　　　 純資産残高</t>
    <rPh sb="0" eb="2">
      <t>イッパン</t>
    </rPh>
    <rPh sb="2" eb="5">
      <t>カイケイトウ</t>
    </rPh>
    <rPh sb="11" eb="14">
      <t>ジュンシサン</t>
    </rPh>
    <rPh sb="14" eb="16">
      <t>ザンダカ</t>
    </rPh>
    <phoneticPr fontId="21"/>
  </si>
  <si>
    <t>一般会計等：財務活動収支</t>
    <rPh sb="0" eb="2">
      <t>イッパン</t>
    </rPh>
    <rPh sb="2" eb="5">
      <t>カイケイトウ</t>
    </rPh>
    <rPh sb="6" eb="8">
      <t>ザイム</t>
    </rPh>
    <rPh sb="8" eb="10">
      <t>カツドウ</t>
    </rPh>
    <rPh sb="10" eb="12">
      <t>シュウシ</t>
    </rPh>
    <phoneticPr fontId="21"/>
  </si>
  <si>
    <t>全体：　　　　 本年度差額</t>
    <rPh sb="8" eb="11">
      <t>ホンネンド</t>
    </rPh>
    <rPh sb="11" eb="13">
      <t>サガク</t>
    </rPh>
    <phoneticPr fontId="21"/>
  </si>
  <si>
    <t>全体：業務活動収支</t>
    <rPh sb="3" eb="5">
      <t>ギヨウム</t>
    </rPh>
    <rPh sb="5" eb="7">
      <t>カツドウ</t>
    </rPh>
    <rPh sb="7" eb="9">
      <t>シュウシ</t>
    </rPh>
    <phoneticPr fontId="21"/>
  </si>
  <si>
    <r>
      <t>全体：</t>
    </r>
    <r>
      <rPr>
        <sz val="9"/>
        <rFont val="Meiryo UI"/>
        <family val="3"/>
        <charset val="128"/>
      </rPr>
      <t>本年度純資産変動額</t>
    </r>
    <rPh sb="3" eb="6">
      <t>ホンネンド</t>
    </rPh>
    <rPh sb="6" eb="9">
      <t>ジュンシサン</t>
    </rPh>
    <rPh sb="9" eb="11">
      <t>ヘンドウ</t>
    </rPh>
    <rPh sb="11" eb="12">
      <t>ガク</t>
    </rPh>
    <phoneticPr fontId="21"/>
  </si>
  <si>
    <t>全体：投資活動収支</t>
    <rPh sb="3" eb="5">
      <t>トウシ</t>
    </rPh>
    <rPh sb="5" eb="7">
      <t>カツドウ</t>
    </rPh>
    <rPh sb="7" eb="9">
      <t>シュウシ</t>
    </rPh>
    <phoneticPr fontId="21"/>
  </si>
  <si>
    <t>全体：　　　　 純資産残高</t>
    <rPh sb="8" eb="11">
      <t>ジュンシサン</t>
    </rPh>
    <rPh sb="11" eb="13">
      <t>ザンダカ</t>
    </rPh>
    <phoneticPr fontId="21"/>
  </si>
  <si>
    <t>全体：財務活動収支</t>
    <rPh sb="3" eb="5">
      <t>ザイム</t>
    </rPh>
    <rPh sb="5" eb="7">
      <t>カツドウ</t>
    </rPh>
    <rPh sb="7" eb="9">
      <t>シュウシ</t>
    </rPh>
    <phoneticPr fontId="21"/>
  </si>
  <si>
    <t>連結：　　　　 本年度差額</t>
    <rPh sb="8" eb="11">
      <t>ホンネンド</t>
    </rPh>
    <rPh sb="11" eb="13">
      <t>サガク</t>
    </rPh>
    <phoneticPr fontId="21"/>
  </si>
  <si>
    <t>連結：業務活動収支</t>
    <rPh sb="3" eb="5">
      <t>ギヨウム</t>
    </rPh>
    <rPh sb="5" eb="7">
      <t>カツドウ</t>
    </rPh>
    <rPh sb="7" eb="9">
      <t>シュウシ</t>
    </rPh>
    <phoneticPr fontId="21"/>
  </si>
  <si>
    <r>
      <t>連結：</t>
    </r>
    <r>
      <rPr>
        <sz val="9"/>
        <rFont val="Meiryo UI"/>
        <family val="3"/>
        <charset val="128"/>
      </rPr>
      <t>本年度純資産変動額</t>
    </r>
    <rPh sb="3" eb="6">
      <t>ホンネンド</t>
    </rPh>
    <rPh sb="6" eb="9">
      <t>ジュンシサン</t>
    </rPh>
    <rPh sb="9" eb="11">
      <t>ヘンドウ</t>
    </rPh>
    <rPh sb="11" eb="12">
      <t>ガク</t>
    </rPh>
    <phoneticPr fontId="21"/>
  </si>
  <si>
    <t>連結：投資活動収支</t>
    <rPh sb="3" eb="5">
      <t>トウシ</t>
    </rPh>
    <rPh sb="5" eb="7">
      <t>カツドウ</t>
    </rPh>
    <rPh sb="7" eb="9">
      <t>シュウシ</t>
    </rPh>
    <phoneticPr fontId="21"/>
  </si>
  <si>
    <t>連結：　　　　 純資産残高</t>
    <rPh sb="8" eb="11">
      <t>ジュンシサン</t>
    </rPh>
    <rPh sb="11" eb="13">
      <t>ザンダカ</t>
    </rPh>
    <phoneticPr fontId="21"/>
  </si>
  <si>
    <t>連結：財務活動収支</t>
    <rPh sb="3" eb="5">
      <t>ザイム</t>
    </rPh>
    <rPh sb="5" eb="7">
      <t>カツドウ</t>
    </rPh>
    <rPh sb="7" eb="9">
      <t>シュウシ</t>
    </rPh>
    <phoneticPr fontId="21"/>
  </si>
  <si>
    <t>＜一般会計等に係る指標＞</t>
    <rPh sb="1" eb="3">
      <t>イッパン</t>
    </rPh>
    <rPh sb="3" eb="6">
      <t>カイケイトウ</t>
    </rPh>
    <rPh sb="7" eb="8">
      <t>カカ</t>
    </rPh>
    <rPh sb="9" eb="11">
      <t>シヒヨウ</t>
    </rPh>
    <phoneticPr fontId="21"/>
  </si>
  <si>
    <t>①住民一人当たり資産額（万円）</t>
    <phoneticPr fontId="21"/>
  </si>
  <si>
    <t>②歳入額対資産比率（年）</t>
    <phoneticPr fontId="21"/>
  </si>
  <si>
    <t>資産合計（万円）</t>
    <rPh sb="2" eb="4">
      <t>ゴウケイ</t>
    </rPh>
    <phoneticPr fontId="21"/>
  </si>
  <si>
    <t>資産合計（百万円）</t>
    <rPh sb="2" eb="4">
      <t>ゴウケイ</t>
    </rPh>
    <rPh sb="5" eb="6">
      <t>ヒャク</t>
    </rPh>
    <phoneticPr fontId="21"/>
  </si>
  <si>
    <t>人</t>
    <rPh sb="0" eb="1">
      <t>ヒト</t>
    </rPh>
    <phoneticPr fontId="21"/>
  </si>
  <si>
    <t>歳入総額（百万円）</t>
    <rPh sb="0" eb="2">
      <t>サイニュウ</t>
    </rPh>
    <rPh sb="2" eb="4">
      <t>ソウガク</t>
    </rPh>
    <rPh sb="5" eb="6">
      <t>ヒャク</t>
    </rPh>
    <phoneticPr fontId="21"/>
  </si>
  <si>
    <t>住民一人当たり資産額（万円）</t>
    <phoneticPr fontId="21"/>
  </si>
  <si>
    <t>歳入額対資産比率（年）</t>
    <phoneticPr fontId="21"/>
  </si>
  <si>
    <t>年</t>
    <rPh sb="0" eb="1">
      <t>ネン</t>
    </rPh>
    <phoneticPr fontId="21"/>
  </si>
  <si>
    <t>③有形固定資産減価償却率（％）</t>
    <phoneticPr fontId="21"/>
  </si>
  <si>
    <t>④純資産比率（％）</t>
    <phoneticPr fontId="21"/>
  </si>
  <si>
    <t>減価償却累計額（百万円）</t>
    <rPh sb="0" eb="2">
      <t>ゲンカ</t>
    </rPh>
    <rPh sb="2" eb="4">
      <t>ショウキャク</t>
    </rPh>
    <rPh sb="4" eb="7">
      <t>ルイケイガク</t>
    </rPh>
    <rPh sb="8" eb="11">
      <t>ヒャクマンエン</t>
    </rPh>
    <phoneticPr fontId="21"/>
  </si>
  <si>
    <t>純資産（百万円）</t>
    <rPh sb="0" eb="3">
      <t>ジュンシサン</t>
    </rPh>
    <rPh sb="4" eb="7">
      <t>ヒャクマンエン</t>
    </rPh>
    <phoneticPr fontId="21"/>
  </si>
  <si>
    <t>分母（百万円）</t>
    <rPh sb="0" eb="2">
      <t>ブンボ</t>
    </rPh>
    <rPh sb="3" eb="6">
      <t>ヒャクマンエン</t>
    </rPh>
    <phoneticPr fontId="21"/>
  </si>
  <si>
    <t>有形固定資産減価償却率（％）</t>
    <phoneticPr fontId="21"/>
  </si>
  <si>
    <t>％</t>
    <phoneticPr fontId="21"/>
  </si>
  <si>
    <t>純資産比率（％）</t>
  </si>
  <si>
    <t>※分母＝有形固定資産合計－土地等の非償却資産＋減価償却累計額</t>
    <rPh sb="1" eb="3">
      <t>ブンボ</t>
    </rPh>
    <rPh sb="4" eb="6">
      <t>ユウケイ</t>
    </rPh>
    <rPh sb="6" eb="8">
      <t>コテイ</t>
    </rPh>
    <rPh sb="8" eb="10">
      <t>シサン</t>
    </rPh>
    <rPh sb="10" eb="12">
      <t>ゴウケイ</t>
    </rPh>
    <rPh sb="13" eb="16">
      <t>トチトウ</t>
    </rPh>
    <rPh sb="17" eb="18">
      <t>ヒ</t>
    </rPh>
    <rPh sb="18" eb="20">
      <t>ショウキャク</t>
    </rPh>
    <rPh sb="20" eb="22">
      <t>シサン</t>
    </rPh>
    <rPh sb="23" eb="25">
      <t>ゲンカ</t>
    </rPh>
    <rPh sb="25" eb="27">
      <t>ショウキャク</t>
    </rPh>
    <rPh sb="27" eb="30">
      <t>ルイケイガク</t>
    </rPh>
    <phoneticPr fontId="21"/>
  </si>
  <si>
    <t>⑤将来世代負担比率（％）</t>
    <phoneticPr fontId="21"/>
  </si>
  <si>
    <t>⑥住民一人当たり行政コスト（万円）</t>
    <phoneticPr fontId="21"/>
  </si>
  <si>
    <t>地方債残高（特例地方債を除く）（百万円）</t>
    <rPh sb="0" eb="3">
      <t>チホウサイ</t>
    </rPh>
    <rPh sb="3" eb="5">
      <t>ザンダカ</t>
    </rPh>
    <rPh sb="6" eb="8">
      <t>トクレイ</t>
    </rPh>
    <rPh sb="8" eb="11">
      <t>チホウサイ</t>
    </rPh>
    <rPh sb="12" eb="13">
      <t>ノゾ</t>
    </rPh>
    <rPh sb="16" eb="17">
      <t>ヒャク</t>
    </rPh>
    <phoneticPr fontId="21"/>
  </si>
  <si>
    <t>純行政コスト（万円）</t>
    <rPh sb="0" eb="1">
      <t>ジュン</t>
    </rPh>
    <rPh sb="1" eb="3">
      <t>ギヨウセイ</t>
    </rPh>
    <phoneticPr fontId="21"/>
  </si>
  <si>
    <t>有形･無形固定資産合計（百万円）</t>
    <rPh sb="0" eb="2">
      <t>ユウケイ</t>
    </rPh>
    <rPh sb="3" eb="5">
      <t>ムケイ</t>
    </rPh>
    <rPh sb="5" eb="7">
      <t>コテイ</t>
    </rPh>
    <rPh sb="7" eb="9">
      <t>シサン</t>
    </rPh>
    <rPh sb="9" eb="11">
      <t>ゴウケイ</t>
    </rPh>
    <rPh sb="12" eb="13">
      <t>ヒャク</t>
    </rPh>
    <phoneticPr fontId="21"/>
  </si>
  <si>
    <t>将来世代負担比率（％）</t>
  </si>
  <si>
    <t>％</t>
  </si>
  <si>
    <t>住民一人当たり行政コスト（万円）</t>
  </si>
  <si>
    <t>⑦住民一人当たり負債額（万円）</t>
    <phoneticPr fontId="21"/>
  </si>
  <si>
    <t>⑧基礎的財政収支（百万円）</t>
    <phoneticPr fontId="21"/>
  </si>
  <si>
    <t>負債合計（万円）</t>
    <rPh sb="0" eb="2">
      <t>フサイ</t>
    </rPh>
    <rPh sb="2" eb="4">
      <t>ゴウケイ</t>
    </rPh>
    <phoneticPr fontId="21"/>
  </si>
  <si>
    <t>業務活動収支（支払利息支出を除く）（百万円）</t>
    <rPh sb="18" eb="21">
      <t>ヒャクマンエン</t>
    </rPh>
    <phoneticPr fontId="21"/>
  </si>
  <si>
    <t>投資活動収支（基金を除く）（百万円）</t>
    <rPh sb="0" eb="2">
      <t>トウシ</t>
    </rPh>
    <rPh sb="2" eb="4">
      <t>カツドウ</t>
    </rPh>
    <rPh sb="4" eb="6">
      <t>シュウシ</t>
    </rPh>
    <rPh sb="7" eb="9">
      <t>キキン</t>
    </rPh>
    <rPh sb="10" eb="11">
      <t>ノゾ</t>
    </rPh>
    <rPh sb="14" eb="15">
      <t>ヒャク</t>
    </rPh>
    <phoneticPr fontId="21"/>
  </si>
  <si>
    <t>住民一人当たり負債額（万円）</t>
  </si>
  <si>
    <t>基礎的財政収支（百万円）</t>
    <phoneticPr fontId="21"/>
  </si>
  <si>
    <t>⑨受益者負担比率（％）</t>
    <rPh sb="6" eb="7">
      <t>ヒ</t>
    </rPh>
    <phoneticPr fontId="21"/>
  </si>
  <si>
    <t>経常収益（百万円）</t>
    <rPh sb="0" eb="2">
      <t>ケイジョウ</t>
    </rPh>
    <rPh sb="2" eb="4">
      <t>シュウエキ</t>
    </rPh>
    <rPh sb="5" eb="8">
      <t>ヒャクマンエン</t>
    </rPh>
    <phoneticPr fontId="21"/>
  </si>
  <si>
    <t>経常費用（百万円）</t>
    <rPh sb="0" eb="2">
      <t>ケイジョウ</t>
    </rPh>
    <rPh sb="2" eb="4">
      <t>ヒヨウ</t>
    </rPh>
    <rPh sb="5" eb="6">
      <t>ヒャク</t>
    </rPh>
    <phoneticPr fontId="21"/>
  </si>
  <si>
    <t>受益者負担比率（％）</t>
    <rPh sb="5" eb="6">
      <t>ヒ</t>
    </rPh>
    <phoneticPr fontId="21"/>
  </si>
  <si>
    <t>指標一覧</t>
    <rPh sb="0" eb="2">
      <t>シヒョウ</t>
    </rPh>
    <rPh sb="2" eb="4">
      <t>イチラン</t>
    </rPh>
    <phoneticPr fontId="21"/>
  </si>
  <si>
    <t>住民一人当たり資産額（万円）</t>
  </si>
  <si>
    <t>＝</t>
    <phoneticPr fontId="21"/>
  </si>
  <si>
    <t>／</t>
    <phoneticPr fontId="21"/>
  </si>
  <si>
    <t>歳入額対資産比率（年）</t>
  </si>
  <si>
    <t>有形固定資産減価償却率（％）</t>
  </si>
  <si>
    <t>／</t>
  </si>
  <si>
    <t>将来世代負担比率（％）</t>
    <phoneticPr fontId="21"/>
  </si>
  <si>
    <t>住民一人当たり行政コスト（万円）</t>
    <phoneticPr fontId="21"/>
  </si>
  <si>
    <t>住民一人当たり負債額（万円）</t>
    <phoneticPr fontId="21"/>
  </si>
  <si>
    <t>百万円</t>
    <rPh sb="0" eb="1">
      <t>ヒャク</t>
    </rPh>
    <rPh sb="1" eb="3">
      <t>マンエン</t>
    </rPh>
    <phoneticPr fontId="21"/>
  </si>
  <si>
    <t>＋</t>
    <phoneticPr fontId="21"/>
  </si>
  <si>
    <t>284467</t>
  </si>
  <si>
    <t>町村Ⅲ－２</t>
  </si>
  <si>
    <t>－</t>
  </si>
  <si>
    <t>（令和３年３月31日現在）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</si>
  <si>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自　　令和２年４月１日</t>
    <rPh sb="0" eb="1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phoneticPr fontId="4"/>
  </si>
  <si>
    <t>至　　令和３年３月31日</t>
    <rPh sb="0" eb="1">
      <t>シ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</si>
  <si>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至　　令和３年３月31日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</si>
  <si>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本年度末歳計外現金残高</t>
    <rPh sb="0" eb="1">
      <t>ホン</t>
    </rPh>
    <rPh sb="1" eb="4">
      <t>ネンドマツ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</si>
  <si>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比例連結割合変更に伴う差額高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rPh sb="13" eb="14">
      <t>ダカ</t>
    </rPh>
    <phoneticPr fontId="4"/>
  </si>
  <si>
    <t>自　　令和２年４月１日</t>
    <rPh sb="0" eb="1">
      <t>ジ</t>
    </rPh>
    <rPh sb="3" eb="5">
      <t>レイワ</t>
    </rPh>
    <rPh sb="6" eb="7">
      <t>ネン</t>
    </rPh>
    <rPh sb="7" eb="8">
      <t>ヘイネン</t>
    </rPh>
    <rPh sb="8" eb="9">
      <t>ツキ</t>
    </rPh>
    <rPh sb="10" eb="11">
      <t>ニチ</t>
    </rPh>
    <phoneticPr fontId="4"/>
  </si>
  <si>
    <t>至　　令和３年３月31日</t>
    <rPh sb="0" eb="1">
      <t>イタ</t>
    </rPh>
    <rPh sb="3" eb="5">
      <t>レイワ</t>
    </rPh>
    <rPh sb="6" eb="7">
      <t>ネン</t>
    </rPh>
    <rPh sb="8" eb="9">
      <t>ツキ</t>
    </rPh>
    <rPh sb="11" eb="1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</si>
</sst>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&quot;#,##0;\-"/>
    <numFmt numFmtId="177" formatCode="#,##0;[Red]\-#,##0;&quot;－&quot;"/>
    <numFmt numFmtId="178" formatCode="#,##0_);[Red]\(#,##0\)"/>
    <numFmt numFmtId="179" formatCode="#,##0;&quot;△ &quot;#,##0"/>
    <numFmt numFmtId="180" formatCode="#,##0.00;&quot;△ &quot;#,##0.00"/>
    <numFmt numFmtId="181" formatCode="0.0;&quot;△ &quot;0.0"/>
    <numFmt numFmtId="182" formatCode="#,##0.0;&quot;△ &quot;#,##0.0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trike/>
      <sz val="10.5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b/>
      <u val="double"/>
      <sz val="9"/>
      <name val="Meiryo UI"/>
      <family val="3"/>
      <charset val="128"/>
    </font>
    <font>
      <b/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34">
      <alignment horizontal="center" vertical="center"/>
    </xf>
    <xf numFmtId="38" fontId="2" fillId="0" borderId="0" applyFont="0" applyFill="0" applyBorder="0" applyAlignment="0" applyProtection="0">
      <alignment vertical="center"/>
    </xf>
    <xf numFmtId="177" fontId="18" fillId="0" borderId="0">
      <alignment vertical="top"/>
    </xf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8" fillId="0" borderId="0">
      <alignment vertical="top"/>
    </xf>
  </cellStyleXfs>
  <cellXfs count="462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3" fillId="0" borderId="0" xfId="0" applyFont="1">
      <alignment vertical="center"/>
    </xf>
    <xf numFmtId="38" fontId="7" fillId="0" borderId="18" xfId="1" applyFont="1" applyBorder="1">
      <alignment vertical="center"/>
    </xf>
    <xf numFmtId="0" fontId="7" fillId="0" borderId="0" xfId="3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8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shrinkToFit="1"/>
    </xf>
    <xf numFmtId="176" fontId="3" fillId="0" borderId="0" xfId="0" applyNumberFormat="1" applyFont="1">
      <alignment vertical="center"/>
    </xf>
    <xf numFmtId="0" fontId="3" fillId="0" borderId="0" xfId="0" applyFont="1" applyAlignment="1"/>
    <xf numFmtId="38" fontId="3" fillId="0" borderId="3" xfId="1" applyFont="1" applyBorder="1">
      <alignment vertical="center"/>
    </xf>
    <xf numFmtId="38" fontId="3" fillId="0" borderId="0" xfId="1" applyFont="1">
      <alignment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6" xfId="0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4" xfId="0" applyFont="1" applyBorder="1">
      <alignment vertical="center"/>
    </xf>
    <xf numFmtId="38" fontId="15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8" fontId="15" fillId="0" borderId="24" xfId="1" applyFont="1" applyBorder="1">
      <alignment vertical="center"/>
    </xf>
    <xf numFmtId="38" fontId="3" fillId="0" borderId="25" xfId="1" applyFont="1" applyBorder="1">
      <alignment vertical="center"/>
    </xf>
    <xf numFmtId="0" fontId="3" fillId="0" borderId="25" xfId="0" applyFont="1" applyBorder="1">
      <alignment vertical="center"/>
    </xf>
    <xf numFmtId="176" fontId="3" fillId="0" borderId="38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9" xfId="0" applyNumberFormat="1" applyFont="1" applyBorder="1">
      <alignment vertical="center"/>
    </xf>
    <xf numFmtId="0" fontId="3" fillId="0" borderId="3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38" fontId="3" fillId="0" borderId="9" xfId="1" applyFont="1" applyBorder="1">
      <alignment vertical="center"/>
    </xf>
    <xf numFmtId="0" fontId="3" fillId="0" borderId="10" xfId="3" applyFont="1" applyBorder="1">
      <alignment vertical="center"/>
    </xf>
    <xf numFmtId="0" fontId="3" fillId="0" borderId="10" xfId="0" applyFont="1" applyBorder="1">
      <alignment vertical="center"/>
    </xf>
    <xf numFmtId="176" fontId="3" fillId="0" borderId="40" xfId="0" applyNumberFormat="1" applyFont="1" applyBorder="1">
      <alignment vertical="center"/>
    </xf>
    <xf numFmtId="0" fontId="3" fillId="0" borderId="6" xfId="3" applyFont="1" applyBorder="1">
      <alignment vertical="center"/>
    </xf>
    <xf numFmtId="0" fontId="3" fillId="0" borderId="49" xfId="3" applyFont="1" applyBorder="1">
      <alignment vertical="center"/>
    </xf>
    <xf numFmtId="0" fontId="3" fillId="0" borderId="0" xfId="3" applyFont="1">
      <alignment vertical="center"/>
    </xf>
    <xf numFmtId="176" fontId="3" fillId="0" borderId="43" xfId="0" applyNumberFormat="1" applyFont="1" applyBorder="1">
      <alignment vertical="center"/>
    </xf>
    <xf numFmtId="0" fontId="3" fillId="0" borderId="0" xfId="2" applyFont="1">
      <alignment vertical="center"/>
    </xf>
    <xf numFmtId="0" fontId="3" fillId="0" borderId="10" xfId="3" applyFont="1" applyBorder="1" applyAlignment="1">
      <alignment horizontal="left" vertical="center"/>
    </xf>
    <xf numFmtId="38" fontId="3" fillId="0" borderId="30" xfId="1" applyFont="1" applyBorder="1">
      <alignment vertical="center"/>
    </xf>
    <xf numFmtId="0" fontId="15" fillId="0" borderId="31" xfId="3" applyFont="1" applyBorder="1">
      <alignment vertical="center"/>
    </xf>
    <xf numFmtId="0" fontId="3" fillId="0" borderId="31" xfId="3" applyFont="1" applyBorder="1">
      <alignment vertical="center"/>
    </xf>
    <xf numFmtId="0" fontId="3" fillId="0" borderId="31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3" fillId="0" borderId="31" xfId="0" applyFont="1" applyBorder="1">
      <alignment vertical="center"/>
    </xf>
    <xf numFmtId="38" fontId="15" fillId="0" borderId="13" xfId="1" applyFont="1" applyBorder="1">
      <alignment vertical="center"/>
    </xf>
    <xf numFmtId="0" fontId="3" fillId="0" borderId="14" xfId="3" applyFont="1" applyBorder="1">
      <alignment vertical="center"/>
    </xf>
    <xf numFmtId="0" fontId="3" fillId="0" borderId="14" xfId="3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38" fontId="17" fillId="0" borderId="0" xfId="1" applyFont="1">
      <alignment vertical="center"/>
    </xf>
    <xf numFmtId="0" fontId="17" fillId="0" borderId="0" xfId="0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8" xfId="0" applyFont="1" applyBorder="1">
      <alignment vertical="center"/>
    </xf>
    <xf numFmtId="38" fontId="16" fillId="0" borderId="0" xfId="1" applyFont="1">
      <alignment vertical="center"/>
    </xf>
    <xf numFmtId="0" fontId="16" fillId="0" borderId="0" xfId="0" applyFont="1">
      <alignment vertical="center"/>
    </xf>
    <xf numFmtId="38" fontId="3" fillId="0" borderId="19" xfId="1" applyFont="1" applyBorder="1">
      <alignment vertical="center"/>
    </xf>
    <xf numFmtId="0" fontId="3" fillId="0" borderId="18" xfId="3" applyFont="1" applyBorder="1">
      <alignment vertical="center"/>
    </xf>
    <xf numFmtId="0" fontId="3" fillId="0" borderId="18" xfId="3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3" fillId="0" borderId="3" xfId="2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2" applyFont="1" applyBorder="1">
      <alignment vertical="center"/>
    </xf>
    <xf numFmtId="0" fontId="3" fillId="0" borderId="3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3" fillId="0" borderId="2" xfId="2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>
      <alignment vertical="center"/>
    </xf>
    <xf numFmtId="178" fontId="19" fillId="3" borderId="0" xfId="7" applyNumberFormat="1" applyFont="1" applyFill="1" applyAlignment="1">
      <alignment horizontal="right" vertical="center"/>
    </xf>
    <xf numFmtId="0" fontId="20" fillId="3" borderId="0" xfId="8" applyFont="1" applyFill="1">
      <alignment vertical="center"/>
    </xf>
    <xf numFmtId="178" fontId="19" fillId="3" borderId="0" xfId="7" applyNumberFormat="1" applyFont="1" applyFill="1" applyAlignment="1">
      <alignment vertical="center"/>
    </xf>
    <xf numFmtId="178" fontId="19" fillId="3" borderId="54" xfId="7" applyNumberFormat="1" applyFont="1" applyFill="1" applyBorder="1" applyAlignment="1">
      <alignment vertical="center"/>
    </xf>
    <xf numFmtId="178" fontId="19" fillId="3" borderId="55" xfId="7" applyNumberFormat="1" applyFont="1" applyFill="1" applyBorder="1" applyAlignment="1">
      <alignment vertical="center"/>
    </xf>
    <xf numFmtId="178" fontId="19" fillId="3" borderId="53" xfId="7" applyNumberFormat="1" applyFont="1" applyFill="1" applyBorder="1" applyAlignment="1">
      <alignment horizontal="center" vertical="center"/>
    </xf>
    <xf numFmtId="178" fontId="22" fillId="0" borderId="0" xfId="7" applyNumberFormat="1" applyFont="1" applyAlignment="1">
      <alignment vertical="center"/>
    </xf>
    <xf numFmtId="178" fontId="19" fillId="3" borderId="4" xfId="7" applyNumberFormat="1" applyFont="1" applyFill="1" applyBorder="1" applyAlignment="1">
      <alignment vertical="center"/>
    </xf>
    <xf numFmtId="178" fontId="19" fillId="3" borderId="57" xfId="7" applyNumberFormat="1" applyFont="1" applyFill="1" applyBorder="1" applyAlignment="1">
      <alignment vertical="center"/>
    </xf>
    <xf numFmtId="178" fontId="19" fillId="3" borderId="58" xfId="7" applyNumberFormat="1" applyFont="1" applyFill="1" applyBorder="1" applyAlignment="1">
      <alignment vertical="center"/>
    </xf>
    <xf numFmtId="178" fontId="19" fillId="3" borderId="59" xfId="7" applyNumberFormat="1" applyFont="1" applyFill="1" applyBorder="1" applyAlignment="1">
      <alignment horizontal="center" vertical="center"/>
    </xf>
    <xf numFmtId="178" fontId="19" fillId="3" borderId="61" xfId="7" applyNumberFormat="1" applyFont="1" applyFill="1" applyBorder="1" applyAlignment="1">
      <alignment vertical="center"/>
    </xf>
    <xf numFmtId="178" fontId="19" fillId="3" borderId="62" xfId="7" applyNumberFormat="1" applyFont="1" applyFill="1" applyBorder="1" applyAlignment="1">
      <alignment vertical="center"/>
    </xf>
    <xf numFmtId="178" fontId="19" fillId="3" borderId="63" xfId="7" applyNumberFormat="1" applyFont="1" applyFill="1" applyBorder="1" applyAlignment="1">
      <alignment horizontal="center" vertical="center"/>
    </xf>
    <xf numFmtId="178" fontId="19" fillId="0" borderId="0" xfId="7" applyNumberFormat="1" applyFont="1" applyAlignment="1">
      <alignment horizontal="right" vertical="center"/>
    </xf>
    <xf numFmtId="0" fontId="20" fillId="0" borderId="0" xfId="8" applyFont="1">
      <alignment vertical="center"/>
    </xf>
    <xf numFmtId="178" fontId="19" fillId="0" borderId="0" xfId="7" applyNumberFormat="1" applyFont="1" applyAlignment="1">
      <alignment vertical="center"/>
    </xf>
    <xf numFmtId="178" fontId="19" fillId="3" borderId="64" xfId="7" applyNumberFormat="1" applyFont="1" applyFill="1" applyBorder="1" applyAlignment="1">
      <alignment vertical="center"/>
    </xf>
    <xf numFmtId="178" fontId="19" fillId="3" borderId="65" xfId="7" applyNumberFormat="1" applyFont="1" applyFill="1" applyBorder="1" applyAlignment="1">
      <alignment vertical="center"/>
    </xf>
    <xf numFmtId="178" fontId="19" fillId="3" borderId="29" xfId="7" applyNumberFormat="1" applyFont="1" applyFill="1" applyBorder="1" applyAlignment="1">
      <alignment vertical="center"/>
    </xf>
    <xf numFmtId="178" fontId="19" fillId="3" borderId="67" xfId="7" applyNumberFormat="1" applyFont="1" applyFill="1" applyBorder="1" applyAlignment="1">
      <alignment vertical="center"/>
    </xf>
    <xf numFmtId="178" fontId="19" fillId="3" borderId="68" xfId="7" applyNumberFormat="1" applyFont="1" applyFill="1" applyBorder="1" applyAlignment="1">
      <alignment vertical="center"/>
    </xf>
    <xf numFmtId="178" fontId="19" fillId="3" borderId="69" xfId="7" applyNumberFormat="1" applyFont="1" applyFill="1" applyBorder="1" applyAlignment="1">
      <alignment horizontal="center" vertical="center"/>
    </xf>
    <xf numFmtId="178" fontId="23" fillId="0" borderId="0" xfId="7" applyNumberFormat="1" applyFont="1" applyAlignment="1">
      <alignment vertical="center"/>
    </xf>
    <xf numFmtId="0" fontId="24" fillId="0" borderId="0" xfId="9" applyFont="1"/>
    <xf numFmtId="0" fontId="25" fillId="0" borderId="0" xfId="4" applyFont="1" applyAlignment="1">
      <alignment horizontal="right" vertical="center"/>
    </xf>
    <xf numFmtId="0" fontId="24" fillId="0" borderId="20" xfId="9" applyFont="1" applyBorder="1" applyAlignment="1">
      <alignment horizontal="center" vertical="center"/>
    </xf>
    <xf numFmtId="38" fontId="24" fillId="0" borderId="71" xfId="10" applyFont="1" applyFill="1" applyBorder="1" applyAlignment="1" applyProtection="1">
      <alignment vertical="center"/>
      <protection locked="0"/>
    </xf>
    <xf numFmtId="38" fontId="19" fillId="0" borderId="71" xfId="10" applyFont="1" applyFill="1" applyBorder="1" applyAlignment="1" applyProtection="1">
      <alignment horizontal="center" vertical="center"/>
    </xf>
    <xf numFmtId="38" fontId="19" fillId="0" borderId="51" xfId="10" applyFont="1" applyFill="1" applyBorder="1" applyAlignment="1" applyProtection="1">
      <alignment horizontal="center" vertical="center"/>
    </xf>
    <xf numFmtId="0" fontId="24" fillId="0" borderId="8" xfId="9" applyFont="1" applyBorder="1" applyAlignment="1">
      <alignment horizontal="center" vertical="center"/>
    </xf>
    <xf numFmtId="38" fontId="24" fillId="0" borderId="28" xfId="10" applyFont="1" applyFill="1" applyBorder="1" applyAlignment="1" applyProtection="1">
      <alignment horizontal="center" vertical="center"/>
      <protection locked="0"/>
    </xf>
    <xf numFmtId="38" fontId="19" fillId="0" borderId="28" xfId="10" applyFont="1" applyFill="1" applyBorder="1" applyAlignment="1" applyProtection="1">
      <alignment vertical="center"/>
    </xf>
    <xf numFmtId="38" fontId="19" fillId="0" borderId="39" xfId="10" applyFont="1" applyFill="1" applyBorder="1" applyAlignment="1" applyProtection="1">
      <alignment vertical="center"/>
    </xf>
    <xf numFmtId="0" fontId="24" fillId="0" borderId="11" xfId="9" applyFont="1" applyBorder="1" applyAlignment="1">
      <alignment horizontal="center" vertical="center"/>
    </xf>
    <xf numFmtId="38" fontId="24" fillId="0" borderId="29" xfId="10" applyFont="1" applyFill="1" applyBorder="1" applyAlignment="1" applyProtection="1">
      <alignment vertical="center"/>
      <protection locked="0"/>
    </xf>
    <xf numFmtId="38" fontId="19" fillId="0" borderId="29" xfId="10" applyFont="1" applyFill="1" applyBorder="1" applyAlignment="1" applyProtection="1">
      <alignment horizontal="center" vertical="center"/>
    </xf>
    <xf numFmtId="38" fontId="19" fillId="0" borderId="41" xfId="10" applyFont="1" applyFill="1" applyBorder="1" applyAlignment="1" applyProtection="1">
      <alignment horizontal="center" vertical="center"/>
    </xf>
    <xf numFmtId="0" fontId="19" fillId="3" borderId="73" xfId="9" applyFont="1" applyFill="1" applyBorder="1" applyAlignment="1">
      <alignment horizontal="center"/>
    </xf>
    <xf numFmtId="0" fontId="19" fillId="3" borderId="62" xfId="9" applyFont="1" applyFill="1" applyBorder="1" applyAlignment="1">
      <alignment horizontal="center"/>
    </xf>
    <xf numFmtId="0" fontId="19" fillId="3" borderId="74" xfId="9" applyFont="1" applyFill="1" applyBorder="1" applyAlignment="1">
      <alignment horizontal="center"/>
    </xf>
    <xf numFmtId="0" fontId="24" fillId="4" borderId="75" xfId="9" applyFont="1" applyFill="1" applyBorder="1"/>
    <xf numFmtId="0" fontId="24" fillId="4" borderId="61" xfId="9" applyFont="1" applyFill="1" applyBorder="1"/>
    <xf numFmtId="0" fontId="24" fillId="4" borderId="62" xfId="9" applyFont="1" applyFill="1" applyBorder="1"/>
    <xf numFmtId="179" fontId="24" fillId="5" borderId="62" xfId="10" applyNumberFormat="1" applyFont="1" applyFill="1" applyBorder="1" applyAlignment="1" applyProtection="1">
      <alignment horizontal="right" shrinkToFit="1"/>
      <protection locked="0"/>
    </xf>
    <xf numFmtId="179" fontId="19" fillId="3" borderId="59" xfId="10" applyNumberFormat="1" applyFont="1" applyFill="1" applyBorder="1" applyAlignment="1" applyProtection="1">
      <alignment horizontal="right" shrinkToFit="1"/>
    </xf>
    <xf numFmtId="179" fontId="19" fillId="3" borderId="59" xfId="4" applyNumberFormat="1" applyFont="1" applyFill="1" applyBorder="1">
      <alignment vertical="center"/>
    </xf>
    <xf numFmtId="179" fontId="24" fillId="5" borderId="63" xfId="10" applyNumberFormat="1" applyFont="1" applyFill="1" applyBorder="1" applyAlignment="1" applyProtection="1">
      <alignment horizontal="right" shrinkToFit="1"/>
      <protection locked="0"/>
    </xf>
    <xf numFmtId="3" fontId="19" fillId="3" borderId="76" xfId="4" applyNumberFormat="1" applyFont="1" applyFill="1" applyBorder="1">
      <alignment vertical="center"/>
    </xf>
    <xf numFmtId="179" fontId="19" fillId="3" borderId="63" xfId="10" applyNumberFormat="1" applyFont="1" applyFill="1" applyBorder="1" applyAlignment="1" applyProtection="1">
      <alignment horizontal="right" shrinkToFit="1"/>
    </xf>
    <xf numFmtId="179" fontId="19" fillId="3" borderId="63" xfId="4" applyNumberFormat="1" applyFont="1" applyFill="1" applyBorder="1">
      <alignment vertical="center"/>
    </xf>
    <xf numFmtId="3" fontId="19" fillId="3" borderId="77" xfId="4" applyNumberFormat="1" applyFont="1" applyFill="1" applyBorder="1">
      <alignment vertical="center"/>
    </xf>
    <xf numFmtId="179" fontId="19" fillId="3" borderId="69" xfId="10" applyNumberFormat="1" applyFont="1" applyFill="1" applyBorder="1" applyAlignment="1" applyProtection="1">
      <alignment horizontal="right" shrinkToFit="1"/>
    </xf>
    <xf numFmtId="179" fontId="19" fillId="3" borderId="69" xfId="4" applyNumberFormat="1" applyFont="1" applyFill="1" applyBorder="1">
      <alignment vertical="center"/>
    </xf>
    <xf numFmtId="3" fontId="19" fillId="3" borderId="78" xfId="4" applyNumberFormat="1" applyFont="1" applyFill="1" applyBorder="1">
      <alignment vertical="center"/>
    </xf>
    <xf numFmtId="0" fontId="19" fillId="5" borderId="73" xfId="9" applyFont="1" applyFill="1" applyBorder="1" applyAlignment="1">
      <alignment horizontal="center"/>
    </xf>
    <xf numFmtId="0" fontId="19" fillId="5" borderId="62" xfId="9" applyFont="1" applyFill="1" applyBorder="1" applyAlignment="1">
      <alignment horizontal="center"/>
    </xf>
    <xf numFmtId="0" fontId="19" fillId="5" borderId="74" xfId="9" applyFont="1" applyFill="1" applyBorder="1" applyAlignment="1">
      <alignment horizontal="center"/>
    </xf>
    <xf numFmtId="179" fontId="19" fillId="0" borderId="0" xfId="10" applyNumberFormat="1" applyFont="1" applyFill="1" applyBorder="1" applyAlignment="1" applyProtection="1">
      <alignment horizontal="right" shrinkToFit="1"/>
    </xf>
    <xf numFmtId="179" fontId="24" fillId="0" borderId="8" xfId="10" applyNumberFormat="1" applyFont="1" applyFill="1" applyBorder="1" applyAlignment="1" applyProtection="1">
      <alignment shrinkToFit="1"/>
    </xf>
    <xf numFmtId="179" fontId="19" fillId="0" borderId="4" xfId="10" applyNumberFormat="1" applyFont="1" applyFill="1" applyBorder="1" applyAlignment="1" applyProtection="1">
      <alignment horizontal="right" shrinkToFit="1"/>
    </xf>
    <xf numFmtId="3" fontId="24" fillId="0" borderId="79" xfId="10" applyNumberFormat="1" applyFont="1" applyFill="1" applyBorder="1" applyAlignment="1" applyProtection="1">
      <alignment shrinkToFit="1"/>
    </xf>
    <xf numFmtId="0" fontId="19" fillId="5" borderId="80" xfId="9" applyFont="1" applyFill="1" applyBorder="1" applyAlignment="1">
      <alignment horizontal="center"/>
    </xf>
    <xf numFmtId="0" fontId="19" fillId="5" borderId="8" xfId="9" applyFont="1" applyFill="1" applyBorder="1" applyAlignment="1">
      <alignment horizontal="center"/>
    </xf>
    <xf numFmtId="0" fontId="19" fillId="5" borderId="79" xfId="9" applyFont="1" applyFill="1" applyBorder="1" applyAlignment="1">
      <alignment horizontal="center"/>
    </xf>
    <xf numFmtId="0" fontId="24" fillId="4" borderId="3" xfId="9" applyFont="1" applyFill="1" applyBorder="1"/>
    <xf numFmtId="0" fontId="24" fillId="4" borderId="0" xfId="9" applyFont="1" applyFill="1"/>
    <xf numFmtId="0" fontId="24" fillId="4" borderId="8" xfId="9" applyFont="1" applyFill="1" applyBorder="1"/>
    <xf numFmtId="179" fontId="24" fillId="5" borderId="8" xfId="10" applyNumberFormat="1" applyFont="1" applyFill="1" applyBorder="1" applyAlignment="1" applyProtection="1">
      <alignment horizontal="right" shrinkToFit="1"/>
      <protection locked="0"/>
    </xf>
    <xf numFmtId="179" fontId="24" fillId="5" borderId="28" xfId="10" applyNumberFormat="1" applyFont="1" applyFill="1" applyBorder="1" applyAlignment="1" applyProtection="1">
      <alignment horizontal="right" shrinkToFit="1"/>
      <protection locked="0"/>
    </xf>
    <xf numFmtId="0" fontId="24" fillId="4" borderId="0" xfId="9" applyFont="1" applyFill="1" applyAlignment="1">
      <alignment horizontal="left" vertical="center"/>
    </xf>
    <xf numFmtId="179" fontId="19" fillId="3" borderId="53" xfId="10" applyNumberFormat="1" applyFont="1" applyFill="1" applyBorder="1" applyAlignment="1" applyProtection="1">
      <alignment horizontal="right" shrinkToFit="1"/>
    </xf>
    <xf numFmtId="179" fontId="19" fillId="3" borderId="53" xfId="4" applyNumberFormat="1" applyFont="1" applyFill="1" applyBorder="1">
      <alignment vertical="center"/>
    </xf>
    <xf numFmtId="3" fontId="19" fillId="3" borderId="42" xfId="4" applyNumberFormat="1" applyFont="1" applyFill="1" applyBorder="1">
      <alignment vertical="center"/>
    </xf>
    <xf numFmtId="0" fontId="24" fillId="4" borderId="61" xfId="9" applyFont="1" applyFill="1" applyBorder="1" applyAlignment="1">
      <alignment horizontal="left" vertical="center"/>
    </xf>
    <xf numFmtId="179" fontId="24" fillId="2" borderId="81" xfId="10" applyNumberFormat="1" applyFont="1" applyFill="1" applyBorder="1" applyAlignment="1" applyProtection="1">
      <alignment horizontal="right" shrinkToFit="1"/>
      <protection locked="0"/>
    </xf>
    <xf numFmtId="0" fontId="19" fillId="5" borderId="82" xfId="9" applyFont="1" applyFill="1" applyBorder="1" applyAlignment="1">
      <alignment horizontal="center"/>
    </xf>
    <xf numFmtId="0" fontId="19" fillId="5" borderId="65" xfId="9" applyFont="1" applyFill="1" applyBorder="1" applyAlignment="1">
      <alignment horizontal="center"/>
    </xf>
    <xf numFmtId="0" fontId="19" fillId="5" borderId="83" xfId="9" applyFont="1" applyFill="1" applyBorder="1" applyAlignment="1">
      <alignment horizontal="center"/>
    </xf>
    <xf numFmtId="0" fontId="24" fillId="4" borderId="84" xfId="9" applyFont="1" applyFill="1" applyBorder="1"/>
    <xf numFmtId="0" fontId="24" fillId="4" borderId="64" xfId="9" applyFont="1" applyFill="1" applyBorder="1"/>
    <xf numFmtId="0" fontId="24" fillId="4" borderId="65" xfId="9" applyFont="1" applyFill="1" applyBorder="1"/>
    <xf numFmtId="179" fontId="24" fillId="5" borderId="65" xfId="10" applyNumberFormat="1" applyFont="1" applyFill="1" applyBorder="1" applyAlignment="1" applyProtection="1">
      <alignment horizontal="right" shrinkToFit="1"/>
      <protection locked="0"/>
    </xf>
    <xf numFmtId="179" fontId="24" fillId="5" borderId="85" xfId="10" applyNumberFormat="1" applyFont="1" applyFill="1" applyBorder="1" applyAlignment="1" applyProtection="1">
      <alignment horizontal="right" shrinkToFit="1"/>
      <protection locked="0"/>
    </xf>
    <xf numFmtId="0" fontId="19" fillId="5" borderId="86" xfId="9" applyFont="1" applyFill="1" applyBorder="1" applyAlignment="1">
      <alignment horizontal="center"/>
    </xf>
    <xf numFmtId="0" fontId="19" fillId="5" borderId="68" xfId="9" applyFont="1" applyFill="1" applyBorder="1" applyAlignment="1">
      <alignment horizontal="center"/>
    </xf>
    <xf numFmtId="0" fontId="19" fillId="5" borderId="87" xfId="9" applyFont="1" applyFill="1" applyBorder="1" applyAlignment="1">
      <alignment horizontal="center"/>
    </xf>
    <xf numFmtId="179" fontId="24" fillId="2" borderId="88" xfId="10" applyNumberFormat="1" applyFont="1" applyFill="1" applyBorder="1" applyAlignment="1" applyProtection="1">
      <alignment horizontal="right" shrinkToFit="1"/>
      <protection locked="0"/>
    </xf>
    <xf numFmtId="3" fontId="19" fillId="3" borderId="35" xfId="4" applyNumberFormat="1" applyFont="1" applyFill="1" applyBorder="1">
      <alignment vertical="center"/>
    </xf>
    <xf numFmtId="0" fontId="19" fillId="3" borderId="80" xfId="9" applyFont="1" applyFill="1" applyBorder="1" applyAlignment="1">
      <alignment horizontal="center"/>
    </xf>
    <xf numFmtId="0" fontId="19" fillId="3" borderId="8" xfId="9" applyFont="1" applyFill="1" applyBorder="1" applyAlignment="1">
      <alignment horizontal="center"/>
    </xf>
    <xf numFmtId="0" fontId="19" fillId="3" borderId="79" xfId="9" applyFont="1" applyFill="1" applyBorder="1" applyAlignment="1">
      <alignment horizontal="center"/>
    </xf>
    <xf numFmtId="0" fontId="26" fillId="4" borderId="1" xfId="9" applyFont="1" applyFill="1" applyBorder="1"/>
    <xf numFmtId="0" fontId="24" fillId="4" borderId="2" xfId="9" applyFont="1" applyFill="1" applyBorder="1"/>
    <xf numFmtId="0" fontId="24" fillId="4" borderId="17" xfId="9" applyFont="1" applyFill="1" applyBorder="1"/>
    <xf numFmtId="179" fontId="26" fillId="5" borderId="17" xfId="10" applyNumberFormat="1" applyFont="1" applyFill="1" applyBorder="1" applyAlignment="1" applyProtection="1">
      <alignment horizontal="right" shrinkToFit="1"/>
      <protection locked="0"/>
    </xf>
    <xf numFmtId="179" fontId="19" fillId="3" borderId="89" xfId="10" applyNumberFormat="1" applyFont="1" applyFill="1" applyBorder="1" applyAlignment="1" applyProtection="1">
      <alignment horizontal="right" shrinkToFit="1"/>
    </xf>
    <xf numFmtId="179" fontId="19" fillId="3" borderId="89" xfId="4" applyNumberFormat="1" applyFont="1" applyFill="1" applyBorder="1">
      <alignment vertical="center"/>
    </xf>
    <xf numFmtId="179" fontId="26" fillId="5" borderId="89" xfId="10" applyNumberFormat="1" applyFont="1" applyFill="1" applyBorder="1" applyAlignment="1" applyProtection="1">
      <alignment horizontal="right" shrinkToFit="1"/>
      <protection locked="0"/>
    </xf>
    <xf numFmtId="3" fontId="19" fillId="3" borderId="50" xfId="4" applyNumberFormat="1" applyFont="1" applyFill="1" applyBorder="1">
      <alignment vertical="center"/>
    </xf>
    <xf numFmtId="0" fontId="24" fillId="4" borderId="1" xfId="9" applyFont="1" applyFill="1" applyBorder="1"/>
    <xf numFmtId="0" fontId="26" fillId="4" borderId="2" xfId="9" applyFont="1" applyFill="1" applyBorder="1"/>
    <xf numFmtId="9" fontId="19" fillId="0" borderId="0" xfId="11" applyFont="1" applyAlignment="1">
      <alignment horizontal="right" vertical="center"/>
    </xf>
    <xf numFmtId="9" fontId="19" fillId="3" borderId="73" xfId="11" applyFont="1" applyFill="1" applyBorder="1" applyAlignment="1">
      <alignment horizontal="center"/>
    </xf>
    <xf numFmtId="9" fontId="19" fillId="3" borderId="62" xfId="11" applyFont="1" applyFill="1" applyBorder="1" applyAlignment="1">
      <alignment horizontal="center"/>
    </xf>
    <xf numFmtId="9" fontId="19" fillId="3" borderId="74" xfId="11" applyFont="1" applyFill="1" applyBorder="1" applyAlignment="1">
      <alignment horizontal="center"/>
    </xf>
    <xf numFmtId="9" fontId="24" fillId="4" borderId="90" xfId="11" applyFont="1" applyFill="1" applyBorder="1" applyAlignment="1" applyProtection="1"/>
    <xf numFmtId="9" fontId="24" fillId="4" borderId="91" xfId="11" applyFont="1" applyFill="1" applyBorder="1" applyAlignment="1" applyProtection="1"/>
    <xf numFmtId="9" fontId="24" fillId="4" borderId="92" xfId="11" applyFont="1" applyFill="1" applyBorder="1" applyAlignment="1" applyProtection="1"/>
    <xf numFmtId="9" fontId="19" fillId="0" borderId="0" xfId="11" applyFont="1" applyFill="1" applyBorder="1" applyAlignment="1" applyProtection="1">
      <alignment horizontal="right" shrinkToFit="1"/>
    </xf>
    <xf numFmtId="9" fontId="24" fillId="0" borderId="8" xfId="11" applyFont="1" applyFill="1" applyBorder="1" applyAlignment="1" applyProtection="1">
      <alignment shrinkToFit="1"/>
    </xf>
    <xf numFmtId="9" fontId="19" fillId="0" borderId="4" xfId="11" applyFont="1" applyFill="1" applyBorder="1" applyAlignment="1" applyProtection="1">
      <alignment horizontal="right" shrinkToFit="1"/>
    </xf>
    <xf numFmtId="9" fontId="24" fillId="0" borderId="79" xfId="11" applyFont="1" applyFill="1" applyBorder="1" applyAlignment="1" applyProtection="1">
      <alignment shrinkToFit="1"/>
    </xf>
    <xf numFmtId="9" fontId="22" fillId="0" borderId="0" xfId="11" applyFont="1" applyAlignment="1">
      <alignment vertical="center"/>
    </xf>
    <xf numFmtId="0" fontId="19" fillId="3" borderId="82" xfId="9" applyFont="1" applyFill="1" applyBorder="1" applyAlignment="1">
      <alignment horizontal="center"/>
    </xf>
    <xf numFmtId="0" fontId="19" fillId="3" borderId="65" xfId="9" applyFont="1" applyFill="1" applyBorder="1" applyAlignment="1">
      <alignment horizontal="center"/>
    </xf>
    <xf numFmtId="0" fontId="19" fillId="3" borderId="83" xfId="9" applyFont="1" applyFill="1" applyBorder="1" applyAlignment="1">
      <alignment horizontal="center"/>
    </xf>
    <xf numFmtId="0" fontId="19" fillId="5" borderId="93" xfId="9" applyFont="1" applyFill="1" applyBorder="1" applyAlignment="1">
      <alignment horizontal="center"/>
    </xf>
    <xf numFmtId="0" fontId="19" fillId="5" borderId="94" xfId="9" applyFont="1" applyFill="1" applyBorder="1" applyAlignment="1">
      <alignment horizontal="center"/>
    </xf>
    <xf numFmtId="0" fontId="19" fillId="5" borderId="95" xfId="9" applyFont="1" applyFill="1" applyBorder="1" applyAlignment="1">
      <alignment horizontal="center"/>
    </xf>
    <xf numFmtId="0" fontId="24" fillId="4" borderId="96" xfId="9" applyFont="1" applyFill="1" applyBorder="1"/>
    <xf numFmtId="0" fontId="24" fillId="4" borderId="97" xfId="9" applyFont="1" applyFill="1" applyBorder="1"/>
    <xf numFmtId="0" fontId="24" fillId="4" borderId="94" xfId="9" applyFont="1" applyFill="1" applyBorder="1"/>
    <xf numFmtId="179" fontId="19" fillId="0" borderId="16" xfId="10" applyNumberFormat="1" applyFont="1" applyFill="1" applyBorder="1" applyAlignment="1" applyProtection="1">
      <alignment horizontal="right" shrinkToFit="1"/>
    </xf>
    <xf numFmtId="179" fontId="24" fillId="2" borderId="98" xfId="10" applyNumberFormat="1" applyFont="1" applyFill="1" applyBorder="1" applyAlignment="1" applyProtection="1">
      <alignment horizontal="right" shrinkToFit="1"/>
      <protection locked="0"/>
    </xf>
    <xf numFmtId="179" fontId="19" fillId="0" borderId="14" xfId="10" applyNumberFormat="1" applyFont="1" applyFill="1" applyBorder="1" applyAlignment="1" applyProtection="1">
      <alignment horizontal="right" shrinkToFit="1"/>
    </xf>
    <xf numFmtId="179" fontId="24" fillId="5" borderId="94" xfId="10" applyNumberFormat="1" applyFont="1" applyFill="1" applyBorder="1" applyAlignment="1" applyProtection="1">
      <alignment horizontal="right" shrinkToFit="1"/>
      <protection locked="0"/>
    </xf>
    <xf numFmtId="3" fontId="24" fillId="0" borderId="99" xfId="10" applyNumberFormat="1" applyFont="1" applyFill="1" applyBorder="1" applyAlignment="1" applyProtection="1">
      <alignment shrinkToFit="1"/>
    </xf>
    <xf numFmtId="0" fontId="19" fillId="3" borderId="100" xfId="9" applyFont="1" applyFill="1" applyBorder="1" applyAlignment="1">
      <alignment horizontal="center"/>
    </xf>
    <xf numFmtId="0" fontId="19" fillId="3" borderId="92" xfId="9" applyFont="1" applyFill="1" applyBorder="1" applyAlignment="1">
      <alignment horizontal="center"/>
    </xf>
    <xf numFmtId="0" fontId="19" fillId="3" borderId="101" xfId="9" applyFont="1" applyFill="1" applyBorder="1" applyAlignment="1">
      <alignment horizontal="center"/>
    </xf>
    <xf numFmtId="178" fontId="27" fillId="0" borderId="0" xfId="7" applyNumberFormat="1" applyFont="1" applyAlignment="1">
      <alignment horizontal="right" vertical="center"/>
    </xf>
    <xf numFmtId="178" fontId="24" fillId="0" borderId="0" xfId="7" applyNumberFormat="1" applyFont="1" applyAlignment="1" applyProtection="1">
      <alignment vertical="center"/>
      <protection locked="0"/>
    </xf>
    <xf numFmtId="178" fontId="24" fillId="0" borderId="18" xfId="7" applyNumberFormat="1" applyFont="1" applyBorder="1" applyAlignment="1" applyProtection="1">
      <alignment vertical="center"/>
      <protection locked="0"/>
    </xf>
    <xf numFmtId="0" fontId="19" fillId="0" borderId="0" xfId="9" applyFont="1"/>
    <xf numFmtId="0" fontId="24" fillId="0" borderId="0" xfId="9" applyFont="1" applyProtection="1">
      <protection locked="0"/>
    </xf>
    <xf numFmtId="0" fontId="24" fillId="0" borderId="14" xfId="9" applyFont="1" applyBorder="1" applyProtection="1">
      <protection locked="0"/>
    </xf>
    <xf numFmtId="38" fontId="19" fillId="0" borderId="20" xfId="10" applyFont="1" applyFill="1" applyBorder="1" applyAlignment="1" applyProtection="1">
      <alignment horizontal="center" vertical="center"/>
    </xf>
    <xf numFmtId="38" fontId="19" fillId="0" borderId="28" xfId="10" applyFont="1" applyFill="1" applyBorder="1" applyAlignment="1" applyProtection="1">
      <alignment horizontal="center" vertical="center"/>
    </xf>
    <xf numFmtId="38" fontId="19" fillId="0" borderId="8" xfId="10" applyFont="1" applyFill="1" applyBorder="1" applyAlignment="1" applyProtection="1">
      <alignment horizontal="center" vertical="center"/>
    </xf>
    <xf numFmtId="38" fontId="19" fillId="0" borderId="39" xfId="10" applyFont="1" applyFill="1" applyBorder="1" applyAlignment="1" applyProtection="1">
      <alignment horizontal="center" vertical="center"/>
    </xf>
    <xf numFmtId="38" fontId="19" fillId="0" borderId="11" xfId="10" applyFont="1" applyFill="1" applyBorder="1" applyAlignment="1" applyProtection="1">
      <alignment horizontal="center" vertical="center"/>
    </xf>
    <xf numFmtId="179" fontId="19" fillId="3" borderId="62" xfId="10" applyNumberFormat="1" applyFont="1" applyFill="1" applyBorder="1" applyAlignment="1" applyProtection="1">
      <alignment horizontal="right" shrinkToFit="1"/>
    </xf>
    <xf numFmtId="179" fontId="19" fillId="3" borderId="68" xfId="10" applyNumberFormat="1" applyFont="1" applyFill="1" applyBorder="1" applyAlignment="1" applyProtection="1">
      <alignment horizontal="right" shrinkToFit="1"/>
    </xf>
    <xf numFmtId="179" fontId="19" fillId="3" borderId="33" xfId="10" applyNumberFormat="1" applyFont="1" applyFill="1" applyBorder="1" applyAlignment="1" applyProtection="1">
      <alignment horizontal="right" shrinkToFit="1"/>
    </xf>
    <xf numFmtId="179" fontId="19" fillId="3" borderId="17" xfId="10" applyNumberFormat="1" applyFont="1" applyFill="1" applyBorder="1" applyAlignment="1" applyProtection="1">
      <alignment horizontal="right" shrinkToFit="1"/>
    </xf>
    <xf numFmtId="0" fontId="24" fillId="4" borderId="90" xfId="9" applyFont="1" applyFill="1" applyBorder="1"/>
    <xf numFmtId="0" fontId="24" fillId="4" borderId="91" xfId="9" applyFont="1" applyFill="1" applyBorder="1"/>
    <xf numFmtId="0" fontId="24" fillId="4" borderId="92" xfId="9" applyFont="1" applyFill="1" applyBorder="1"/>
    <xf numFmtId="179" fontId="24" fillId="5" borderId="92" xfId="10" applyNumberFormat="1" applyFont="1" applyFill="1" applyBorder="1" applyAlignment="1" applyProtection="1">
      <alignment horizontal="right" shrinkToFit="1"/>
      <protection locked="0"/>
    </xf>
    <xf numFmtId="179" fontId="19" fillId="3" borderId="29" xfId="10" applyNumberFormat="1" applyFont="1" applyFill="1" applyBorder="1" applyAlignment="1" applyProtection="1">
      <alignment horizontal="right" shrinkToFit="1"/>
    </xf>
    <xf numFmtId="179" fontId="19" fillId="3" borderId="29" xfId="4" applyNumberFormat="1" applyFont="1" applyFill="1" applyBorder="1">
      <alignment vertical="center"/>
    </xf>
    <xf numFmtId="179" fontId="19" fillId="3" borderId="11" xfId="10" applyNumberFormat="1" applyFont="1" applyFill="1" applyBorder="1" applyAlignment="1" applyProtection="1">
      <alignment horizontal="right" shrinkToFit="1"/>
    </xf>
    <xf numFmtId="3" fontId="19" fillId="3" borderId="41" xfId="4" applyNumberFormat="1" applyFont="1" applyFill="1" applyBorder="1">
      <alignment vertical="center"/>
    </xf>
    <xf numFmtId="179" fontId="24" fillId="0" borderId="15" xfId="10" applyNumberFormat="1" applyFont="1" applyFill="1" applyBorder="1" applyAlignment="1" applyProtection="1">
      <alignment shrinkToFit="1"/>
    </xf>
    <xf numFmtId="0" fontId="26" fillId="4" borderId="24" xfId="9" applyFont="1" applyFill="1" applyBorder="1"/>
    <xf numFmtId="0" fontId="26" fillId="4" borderId="25" xfId="9" applyFont="1" applyFill="1" applyBorder="1"/>
    <xf numFmtId="0" fontId="24" fillId="4" borderId="25" xfId="9" applyFont="1" applyFill="1" applyBorder="1"/>
    <xf numFmtId="0" fontId="24" fillId="4" borderId="102" xfId="9" applyFont="1" applyFill="1" applyBorder="1"/>
    <xf numFmtId="179" fontId="26" fillId="5" borderId="102" xfId="10" applyNumberFormat="1" applyFont="1" applyFill="1" applyBorder="1" applyAlignment="1" applyProtection="1">
      <alignment horizontal="right" shrinkToFit="1"/>
      <protection locked="0"/>
    </xf>
    <xf numFmtId="179" fontId="19" fillId="0" borderId="25" xfId="10" applyNumberFormat="1" applyFont="1" applyFill="1" applyBorder="1" applyAlignment="1" applyProtection="1">
      <alignment horizontal="right" shrinkToFit="1"/>
    </xf>
    <xf numFmtId="179" fontId="24" fillId="0" borderId="102" xfId="10" applyNumberFormat="1" applyFont="1" applyFill="1" applyBorder="1" applyAlignment="1" applyProtection="1">
      <alignment shrinkToFit="1"/>
    </xf>
    <xf numFmtId="3" fontId="24" fillId="0" borderId="103" xfId="10" applyNumberFormat="1" applyFont="1" applyFill="1" applyBorder="1" applyAlignment="1" applyProtection="1">
      <alignment shrinkToFit="1"/>
    </xf>
    <xf numFmtId="179" fontId="19" fillId="3" borderId="104" xfId="10" applyNumberFormat="1" applyFont="1" applyFill="1" applyBorder="1" applyAlignment="1" applyProtection="1">
      <alignment horizontal="right" shrinkToFit="1"/>
    </xf>
    <xf numFmtId="179" fontId="19" fillId="3" borderId="104" xfId="4" applyNumberFormat="1" applyFont="1" applyFill="1" applyBorder="1">
      <alignment vertical="center"/>
    </xf>
    <xf numFmtId="179" fontId="19" fillId="3" borderId="92" xfId="10" applyNumberFormat="1" applyFont="1" applyFill="1" applyBorder="1" applyAlignment="1" applyProtection="1">
      <alignment horizontal="right" shrinkToFit="1"/>
    </xf>
    <xf numFmtId="3" fontId="19" fillId="3" borderId="105" xfId="4" applyNumberFormat="1" applyFont="1" applyFill="1" applyBorder="1">
      <alignment vertical="center"/>
    </xf>
    <xf numFmtId="179" fontId="24" fillId="2" borderId="106" xfId="10" applyNumberFormat="1" applyFont="1" applyFill="1" applyBorder="1" applyAlignment="1" applyProtection="1">
      <alignment horizontal="right" shrinkToFit="1"/>
      <protection locked="0"/>
    </xf>
    <xf numFmtId="179" fontId="24" fillId="2" borderId="38" xfId="10" applyNumberFormat="1" applyFont="1" applyFill="1" applyBorder="1" applyAlignment="1" applyProtection="1">
      <alignment horizontal="right" shrinkToFit="1"/>
      <protection locked="0"/>
    </xf>
    <xf numFmtId="3" fontId="19" fillId="3" borderId="53" xfId="4" applyNumberFormat="1" applyFont="1" applyFill="1" applyBorder="1">
      <alignment vertical="center"/>
    </xf>
    <xf numFmtId="179" fontId="24" fillId="2" borderId="107" xfId="10" applyNumberFormat="1" applyFont="1" applyFill="1" applyBorder="1" applyAlignment="1" applyProtection="1">
      <alignment horizontal="right" shrinkToFit="1"/>
      <protection locked="0"/>
    </xf>
    <xf numFmtId="179" fontId="24" fillId="2" borderId="108" xfId="10" applyNumberFormat="1" applyFont="1" applyFill="1" applyBorder="1" applyAlignment="1" applyProtection="1">
      <alignment horizontal="right" shrinkToFit="1"/>
      <protection locked="0"/>
    </xf>
    <xf numFmtId="0" fontId="19" fillId="3" borderId="86" xfId="9" applyFont="1" applyFill="1" applyBorder="1" applyAlignment="1">
      <alignment horizontal="center"/>
    </xf>
    <xf numFmtId="0" fontId="19" fillId="3" borderId="68" xfId="9" applyFont="1" applyFill="1" applyBorder="1" applyAlignment="1">
      <alignment horizontal="center"/>
    </xf>
    <xf numFmtId="0" fontId="19" fillId="3" borderId="87" xfId="9" applyFont="1" applyFill="1" applyBorder="1" applyAlignment="1">
      <alignment horizontal="center"/>
    </xf>
    <xf numFmtId="0" fontId="19" fillId="3" borderId="93" xfId="9" applyFont="1" applyFill="1" applyBorder="1" applyAlignment="1">
      <alignment horizontal="center"/>
    </xf>
    <xf numFmtId="0" fontId="19" fillId="3" borderId="94" xfId="9" applyFont="1" applyFill="1" applyBorder="1" applyAlignment="1">
      <alignment horizontal="center"/>
    </xf>
    <xf numFmtId="0" fontId="19" fillId="3" borderId="95" xfId="9" applyFont="1" applyFill="1" applyBorder="1" applyAlignment="1">
      <alignment horizontal="center"/>
    </xf>
    <xf numFmtId="0" fontId="26" fillId="4" borderId="13" xfId="9" applyFont="1" applyFill="1" applyBorder="1"/>
    <xf numFmtId="0" fontId="24" fillId="4" borderId="14" xfId="9" applyFont="1" applyFill="1" applyBorder="1"/>
    <xf numFmtId="0" fontId="24" fillId="4" borderId="15" xfId="9" applyFont="1" applyFill="1" applyBorder="1"/>
    <xf numFmtId="179" fontId="26" fillId="5" borderId="15" xfId="10" applyNumberFormat="1" applyFont="1" applyFill="1" applyBorder="1" applyAlignment="1" applyProtection="1">
      <alignment horizontal="right" shrinkToFit="1"/>
      <protection locked="0"/>
    </xf>
    <xf numFmtId="179" fontId="19" fillId="3" borderId="45" xfId="10" applyNumberFormat="1" applyFont="1" applyFill="1" applyBorder="1" applyAlignment="1" applyProtection="1">
      <alignment horizontal="right" shrinkToFit="1"/>
    </xf>
    <xf numFmtId="179" fontId="19" fillId="3" borderId="45" xfId="4" applyNumberFormat="1" applyFont="1" applyFill="1" applyBorder="1">
      <alignment vertical="center"/>
    </xf>
    <xf numFmtId="179" fontId="19" fillId="3" borderId="15" xfId="10" applyNumberFormat="1" applyFont="1" applyFill="1" applyBorder="1" applyAlignment="1" applyProtection="1">
      <alignment horizontal="right" shrinkToFit="1"/>
    </xf>
    <xf numFmtId="3" fontId="19" fillId="3" borderId="46" xfId="4" applyNumberFormat="1" applyFont="1" applyFill="1" applyBorder="1">
      <alignment vertical="center"/>
    </xf>
    <xf numFmtId="0" fontId="19" fillId="3" borderId="109" xfId="9" applyFont="1" applyFill="1" applyBorder="1" applyAlignment="1">
      <alignment horizontal="center"/>
    </xf>
    <xf numFmtId="0" fontId="19" fillId="3" borderId="58" xfId="9" applyFont="1" applyFill="1" applyBorder="1" applyAlignment="1">
      <alignment horizontal="center"/>
    </xf>
    <xf numFmtId="0" fontId="19" fillId="3" borderId="110" xfId="9" applyFont="1" applyFill="1" applyBorder="1" applyAlignment="1">
      <alignment horizontal="center"/>
    </xf>
    <xf numFmtId="179" fontId="24" fillId="5" borderId="104" xfId="10" applyNumberFormat="1" applyFont="1" applyFill="1" applyBorder="1" applyAlignment="1" applyProtection="1">
      <alignment horizontal="right" shrinkToFit="1"/>
      <protection locked="0"/>
    </xf>
    <xf numFmtId="179" fontId="26" fillId="5" borderId="8" xfId="10" applyNumberFormat="1" applyFont="1" applyFill="1" applyBorder="1" applyAlignment="1" applyProtection="1">
      <alignment horizontal="right" shrinkToFit="1"/>
      <protection locked="0"/>
    </xf>
    <xf numFmtId="179" fontId="26" fillId="5" borderId="28" xfId="10" applyNumberFormat="1" applyFont="1" applyFill="1" applyBorder="1" applyAlignment="1" applyProtection="1">
      <alignment horizontal="right" shrinkToFit="1"/>
      <protection locked="0"/>
    </xf>
    <xf numFmtId="0" fontId="24" fillId="4" borderId="5" xfId="9" applyFont="1" applyFill="1" applyBorder="1"/>
    <xf numFmtId="0" fontId="24" fillId="4" borderId="6" xfId="9" applyFont="1" applyFill="1" applyBorder="1"/>
    <xf numFmtId="0" fontId="24" fillId="4" borderId="33" xfId="9" applyFont="1" applyFill="1" applyBorder="1"/>
    <xf numFmtId="179" fontId="24" fillId="5" borderId="53" xfId="10" applyNumberFormat="1" applyFont="1" applyFill="1" applyBorder="1" applyAlignment="1" applyProtection="1">
      <alignment horizontal="right" shrinkToFit="1"/>
      <protection locked="0"/>
    </xf>
    <xf numFmtId="179" fontId="24" fillId="2" borderId="27" xfId="10" applyNumberFormat="1" applyFont="1" applyFill="1" applyBorder="1" applyAlignment="1" applyProtection="1">
      <alignment horizontal="right" shrinkToFit="1"/>
      <protection locked="0"/>
    </xf>
    <xf numFmtId="0" fontId="26" fillId="4" borderId="5" xfId="9" applyFont="1" applyFill="1" applyBorder="1"/>
    <xf numFmtId="179" fontId="26" fillId="5" borderId="53" xfId="10" applyNumberFormat="1" applyFont="1" applyFill="1" applyBorder="1" applyAlignment="1" applyProtection="1">
      <alignment horizontal="right" shrinkToFit="1"/>
      <protection locked="0"/>
    </xf>
    <xf numFmtId="0" fontId="19" fillId="5" borderId="100" xfId="9" applyFont="1" applyFill="1" applyBorder="1" applyAlignment="1">
      <alignment horizontal="center"/>
    </xf>
    <xf numFmtId="0" fontId="19" fillId="5" borderId="92" xfId="9" applyFont="1" applyFill="1" applyBorder="1" applyAlignment="1">
      <alignment horizontal="center"/>
    </xf>
    <xf numFmtId="0" fontId="19" fillId="5" borderId="101" xfId="9" applyFont="1" applyFill="1" applyBorder="1" applyAlignment="1">
      <alignment horizontal="center"/>
    </xf>
    <xf numFmtId="179" fontId="19" fillId="3" borderId="52" xfId="10" applyNumberFormat="1" applyFont="1" applyFill="1" applyBorder="1" applyAlignment="1" applyProtection="1">
      <alignment horizontal="right" shrinkToFit="1"/>
    </xf>
    <xf numFmtId="179" fontId="19" fillId="3" borderId="52" xfId="4" applyNumberFormat="1" applyFont="1" applyFill="1" applyBorder="1">
      <alignment vertical="center"/>
    </xf>
    <xf numFmtId="179" fontId="19" fillId="3" borderId="111" xfId="10" applyNumberFormat="1" applyFont="1" applyFill="1" applyBorder="1" applyAlignment="1" applyProtection="1">
      <alignment horizontal="right" shrinkToFit="1"/>
    </xf>
    <xf numFmtId="3" fontId="19" fillId="3" borderId="47" xfId="4" applyNumberFormat="1" applyFont="1" applyFill="1" applyBorder="1">
      <alignment vertical="center"/>
    </xf>
    <xf numFmtId="0" fontId="26" fillId="4" borderId="30" xfId="9" applyFont="1" applyFill="1" applyBorder="1"/>
    <xf numFmtId="0" fontId="24" fillId="4" borderId="31" xfId="9" applyFont="1" applyFill="1" applyBorder="1"/>
    <xf numFmtId="0" fontId="24" fillId="4" borderId="112" xfId="9" applyFont="1" applyFill="1" applyBorder="1"/>
    <xf numFmtId="179" fontId="26" fillId="5" borderId="112" xfId="10" applyNumberFormat="1" applyFont="1" applyFill="1" applyBorder="1" applyAlignment="1" applyProtection="1">
      <alignment horizontal="right" shrinkToFit="1"/>
      <protection locked="0"/>
    </xf>
    <xf numFmtId="179" fontId="19" fillId="3" borderId="35" xfId="10" applyNumberFormat="1" applyFont="1" applyFill="1" applyBorder="1" applyAlignment="1" applyProtection="1">
      <alignment horizontal="right" shrinkToFit="1"/>
    </xf>
    <xf numFmtId="179" fontId="19" fillId="3" borderId="35" xfId="4" applyNumberFormat="1" applyFont="1" applyFill="1" applyBorder="1">
      <alignment vertical="center"/>
    </xf>
    <xf numFmtId="179" fontId="26" fillId="5" borderId="35" xfId="10" applyNumberFormat="1" applyFont="1" applyFill="1" applyBorder="1" applyAlignment="1" applyProtection="1">
      <alignment horizontal="right" shrinkToFit="1"/>
      <protection locked="0"/>
    </xf>
    <xf numFmtId="179" fontId="19" fillId="3" borderId="112" xfId="10" applyNumberFormat="1" applyFont="1" applyFill="1" applyBorder="1" applyAlignment="1" applyProtection="1">
      <alignment horizontal="right" shrinkToFit="1"/>
    </xf>
    <xf numFmtId="3" fontId="19" fillId="3" borderId="44" xfId="4" applyNumberFormat="1" applyFont="1" applyFill="1" applyBorder="1">
      <alignment vertical="center"/>
    </xf>
    <xf numFmtId="0" fontId="19" fillId="0" borderId="0" xfId="9" applyFont="1" applyAlignment="1">
      <alignment horizontal="center"/>
    </xf>
    <xf numFmtId="3" fontId="24" fillId="0" borderId="0" xfId="10" applyNumberFormat="1" applyFont="1" applyFill="1" applyBorder="1" applyAlignment="1" applyProtection="1">
      <alignment shrinkToFit="1"/>
    </xf>
    <xf numFmtId="3" fontId="19" fillId="0" borderId="0" xfId="10" applyNumberFormat="1" applyFont="1" applyFill="1" applyBorder="1" applyAlignment="1" applyProtection="1">
      <alignment shrinkToFit="1"/>
    </xf>
    <xf numFmtId="3" fontId="19" fillId="0" borderId="0" xfId="4" applyNumberFormat="1" applyFont="1">
      <alignment vertical="center"/>
    </xf>
    <xf numFmtId="0" fontId="26" fillId="0" borderId="0" xfId="9" applyFont="1" applyAlignment="1">
      <alignment horizontal="center"/>
    </xf>
    <xf numFmtId="178" fontId="22" fillId="0" borderId="0" xfId="7" applyNumberFormat="1" applyFont="1" applyAlignment="1">
      <alignment horizontal="right" vertical="center"/>
    </xf>
    <xf numFmtId="49" fontId="24" fillId="3" borderId="113" xfId="7" applyNumberFormat="1" applyFont="1" applyFill="1" applyBorder="1" applyAlignment="1">
      <alignment horizontal="right" vertical="center"/>
    </xf>
    <xf numFmtId="178" fontId="22" fillId="0" borderId="0" xfId="12" applyNumberFormat="1" applyFont="1" applyAlignment="1">
      <alignment vertical="center"/>
    </xf>
    <xf numFmtId="0" fontId="19" fillId="3" borderId="0" xfId="9" applyFont="1" applyFill="1" applyAlignment="1">
      <alignment horizontal="center"/>
    </xf>
    <xf numFmtId="178" fontId="22" fillId="0" borderId="0" xfId="12" applyNumberFormat="1" applyFont="1" applyAlignment="1">
      <alignment horizontal="right" vertical="center"/>
    </xf>
    <xf numFmtId="0" fontId="24" fillId="3" borderId="114" xfId="7" applyNumberFormat="1" applyFont="1" applyFill="1" applyBorder="1" applyAlignment="1">
      <alignment horizontal="right" vertical="center" shrinkToFit="1"/>
    </xf>
    <xf numFmtId="0" fontId="24" fillId="3" borderId="114" xfId="7" applyNumberFormat="1" applyFont="1" applyFill="1" applyBorder="1" applyAlignment="1">
      <alignment horizontal="right" vertical="center"/>
    </xf>
    <xf numFmtId="178" fontId="24" fillId="0" borderId="0" xfId="7" applyNumberFormat="1" applyFont="1" applyAlignment="1">
      <alignment vertical="center"/>
    </xf>
    <xf numFmtId="49" fontId="24" fillId="3" borderId="114" xfId="7" applyNumberFormat="1" applyFont="1" applyFill="1" applyBorder="1" applyAlignment="1">
      <alignment horizontal="right" vertical="center"/>
    </xf>
    <xf numFmtId="179" fontId="24" fillId="3" borderId="114" xfId="10" applyNumberFormat="1" applyFont="1" applyFill="1" applyBorder="1" applyAlignment="1" applyProtection="1">
      <alignment horizontal="right" vertical="center"/>
    </xf>
    <xf numFmtId="0" fontId="26" fillId="0" borderId="0" xfId="9" applyFont="1"/>
    <xf numFmtId="180" fontId="24" fillId="3" borderId="114" xfId="10" applyNumberFormat="1" applyFont="1" applyFill="1" applyBorder="1" applyAlignment="1" applyProtection="1">
      <alignment horizontal="right" vertical="center"/>
    </xf>
    <xf numFmtId="0" fontId="24" fillId="3" borderId="114" xfId="10" applyNumberFormat="1" applyFont="1" applyFill="1" applyBorder="1" applyAlignment="1" applyProtection="1">
      <alignment horizontal="right" vertical="center"/>
    </xf>
    <xf numFmtId="178" fontId="19" fillId="0" borderId="0" xfId="12" applyNumberFormat="1" applyFont="1" applyAlignment="1">
      <alignment horizontal="right" vertical="center"/>
    </xf>
    <xf numFmtId="178" fontId="29" fillId="0" borderId="0" xfId="7" applyNumberFormat="1" applyFont="1" applyAlignment="1">
      <alignment vertical="center"/>
    </xf>
    <xf numFmtId="181" fontId="24" fillId="3" borderId="114" xfId="10" applyNumberFormat="1" applyFont="1" applyFill="1" applyBorder="1" applyAlignment="1" applyProtection="1">
      <alignment horizontal="right" vertical="center"/>
    </xf>
    <xf numFmtId="179" fontId="24" fillId="5" borderId="115" xfId="7" applyNumberFormat="1" applyFont="1" applyFill="1" applyBorder="1" applyAlignment="1" applyProtection="1">
      <alignment vertical="center"/>
      <protection locked="0"/>
    </xf>
    <xf numFmtId="3" fontId="19" fillId="3" borderId="53" xfId="4" applyNumberFormat="1" applyFont="1" applyFill="1" applyBorder="1" applyAlignment="1">
      <alignment horizontal="center" vertical="center"/>
    </xf>
    <xf numFmtId="179" fontId="24" fillId="3" borderId="116" xfId="10" applyNumberFormat="1" applyFont="1" applyFill="1" applyBorder="1" applyAlignment="1" applyProtection="1">
      <alignment horizontal="right" vertical="center"/>
    </xf>
    <xf numFmtId="0" fontId="26" fillId="0" borderId="0" xfId="9" applyFont="1" applyAlignment="1">
      <alignment horizontal="right"/>
    </xf>
    <xf numFmtId="179" fontId="24" fillId="3" borderId="113" xfId="7" applyNumberFormat="1" applyFont="1" applyFill="1" applyBorder="1" applyAlignment="1">
      <alignment vertical="center"/>
    </xf>
    <xf numFmtId="179" fontId="24" fillId="3" borderId="114" xfId="7" applyNumberFormat="1" applyFont="1" applyFill="1" applyBorder="1" applyAlignment="1">
      <alignment vertical="center"/>
    </xf>
    <xf numFmtId="179" fontId="24" fillId="3" borderId="116" xfId="7" applyNumberFormat="1" applyFont="1" applyFill="1" applyBorder="1" applyAlignment="1">
      <alignment vertical="center"/>
    </xf>
    <xf numFmtId="178" fontId="26" fillId="0" borderId="0" xfId="7" applyNumberFormat="1" applyFont="1" applyAlignment="1">
      <alignment horizontal="center" vertical="center"/>
    </xf>
    <xf numFmtId="178" fontId="26" fillId="0" borderId="0" xfId="7" applyNumberFormat="1" applyFont="1" applyAlignment="1">
      <alignment vertical="center"/>
    </xf>
    <xf numFmtId="0" fontId="26" fillId="4" borderId="0" xfId="9" applyFont="1" applyFill="1" applyAlignment="1">
      <alignment horizontal="right"/>
    </xf>
    <xf numFmtId="178" fontId="22" fillId="0" borderId="0" xfId="7" applyNumberFormat="1" applyFont="1" applyAlignment="1">
      <alignment horizontal="center" vertical="center"/>
    </xf>
    <xf numFmtId="0" fontId="22" fillId="4" borderId="0" xfId="9" applyFont="1" applyFill="1" applyAlignment="1">
      <alignment horizontal="right"/>
    </xf>
    <xf numFmtId="179" fontId="22" fillId="3" borderId="113" xfId="7" applyNumberFormat="1" applyFont="1" applyFill="1" applyBorder="1" applyAlignment="1">
      <alignment vertical="center"/>
    </xf>
    <xf numFmtId="179" fontId="22" fillId="3" borderId="114" xfId="7" applyNumberFormat="1" applyFont="1" applyFill="1" applyBorder="1" applyAlignment="1">
      <alignment vertical="center"/>
    </xf>
    <xf numFmtId="182" fontId="24" fillId="3" borderId="116" xfId="7" applyNumberFormat="1" applyFont="1" applyFill="1" applyBorder="1" applyAlignment="1">
      <alignment vertical="center"/>
    </xf>
    <xf numFmtId="180" fontId="24" fillId="3" borderId="116" xfId="7" applyNumberFormat="1" applyFont="1" applyFill="1" applyBorder="1" applyAlignment="1">
      <alignment vertical="center"/>
    </xf>
    <xf numFmtId="0" fontId="24" fillId="0" borderId="0" xfId="9" applyFont="1" applyAlignment="1">
      <alignment horizontal="right"/>
    </xf>
    <xf numFmtId="181" fontId="24" fillId="0" borderId="0" xfId="7" applyNumberFormat="1" applyFont="1" applyAlignment="1">
      <alignment vertical="center"/>
    </xf>
    <xf numFmtId="179" fontId="22" fillId="0" borderId="0" xfId="7" applyNumberFormat="1" applyFont="1" applyAlignment="1">
      <alignment vertical="center"/>
    </xf>
    <xf numFmtId="181" fontId="24" fillId="3" borderId="116" xfId="7" applyNumberFormat="1" applyFont="1" applyFill="1" applyBorder="1" applyAlignment="1">
      <alignment vertical="center"/>
    </xf>
    <xf numFmtId="0" fontId="22" fillId="0" borderId="0" xfId="9" applyFont="1" applyAlignment="1">
      <alignment horizontal="right"/>
    </xf>
    <xf numFmtId="181" fontId="24" fillId="3" borderId="113" xfId="7" applyNumberFormat="1" applyFont="1" applyFill="1" applyBorder="1" applyAlignment="1">
      <alignment vertical="center"/>
    </xf>
    <xf numFmtId="180" fontId="22" fillId="3" borderId="114" xfId="7" applyNumberFormat="1" applyFont="1" applyFill="1" applyBorder="1" applyAlignment="1">
      <alignment vertical="center"/>
    </xf>
    <xf numFmtId="182" fontId="22" fillId="3" borderId="114" xfId="7" applyNumberFormat="1" applyFont="1" applyFill="1" applyBorder="1" applyAlignment="1">
      <alignment vertical="center"/>
    </xf>
    <xf numFmtId="182" fontId="22" fillId="3" borderId="117" xfId="7" applyNumberFormat="1" applyFont="1" applyFill="1" applyBorder="1" applyAlignment="1">
      <alignment vertical="center"/>
    </xf>
    <xf numFmtId="179" fontId="22" fillId="3" borderId="117" xfId="7" applyNumberFormat="1" applyFont="1" applyFill="1" applyBorder="1" applyAlignment="1">
      <alignment vertical="center"/>
    </xf>
    <xf numFmtId="176" fontId="3" fillId="0" borderId="39" xfId="0" applyNumberFormat="1" applyFont="1" applyBorder="1" applyProtection="1">
      <alignment vertical="center"/>
      <protection locked="0"/>
    </xf>
    <xf numFmtId="176" fontId="3" fillId="0" borderId="46" xfId="0" applyNumberFormat="1" applyFont="1" applyBorder="1" applyProtection="1">
      <alignment vertical="center"/>
      <protection locked="0"/>
    </xf>
    <xf numFmtId="176" fontId="3" fillId="0" borderId="42" xfId="0" applyNumberFormat="1" applyFont="1" applyBorder="1">
      <alignment vertical="center"/>
    </xf>
    <xf numFmtId="176" fontId="3" fillId="0" borderId="47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36" xfId="0" applyNumberFormat="1" applyFont="1" applyBorder="1" applyProtection="1">
      <alignment vertical="center"/>
      <protection locked="0"/>
    </xf>
    <xf numFmtId="176" fontId="3" fillId="0" borderId="26" xfId="0" applyNumberFormat="1" applyFont="1" applyBorder="1" applyProtection="1">
      <alignment vertical="center"/>
      <protection locked="0"/>
    </xf>
    <xf numFmtId="176" fontId="3" fillId="0" borderId="37" xfId="0" applyNumberFormat="1" applyFont="1" applyBorder="1" applyProtection="1">
      <alignment vertical="center"/>
      <protection locked="0"/>
    </xf>
    <xf numFmtId="176" fontId="3" fillId="0" borderId="52" xfId="0" applyNumberFormat="1" applyFont="1" applyBorder="1">
      <alignment vertical="center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47" xfId="0" applyNumberFormat="1" applyFont="1" applyBorder="1" applyProtection="1">
      <alignment vertical="center"/>
      <protection locked="0"/>
    </xf>
    <xf numFmtId="176" fontId="3" fillId="0" borderId="28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12" xfId="0" applyNumberFormat="1" applyFont="1" applyBorder="1" applyProtection="1">
      <alignment vertical="center"/>
      <protection locked="0"/>
    </xf>
    <xf numFmtId="176" fontId="3" fillId="0" borderId="41" xfId="0" applyNumberFormat="1" applyFont="1" applyBorder="1" applyProtection="1">
      <alignment vertical="center"/>
      <protection locked="0"/>
    </xf>
    <xf numFmtId="176" fontId="3" fillId="0" borderId="53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28" xfId="0" applyNumberFormat="1" applyFont="1" applyBorder="1" applyProtection="1">
      <alignment vertical="center"/>
      <protection locked="0"/>
    </xf>
    <xf numFmtId="176" fontId="3" fillId="0" borderId="29" xfId="0" applyNumberFormat="1" applyFont="1" applyBorder="1" applyProtection="1">
      <alignment vertical="center"/>
      <protection locked="0"/>
    </xf>
    <xf numFmtId="176" fontId="3" fillId="0" borderId="48" xfId="1" applyNumberFormat="1" applyFont="1" applyFill="1" applyBorder="1">
      <alignment vertical="center"/>
    </xf>
    <xf numFmtId="176" fontId="3" fillId="0" borderId="35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44" xfId="1" applyNumberFormat="1" applyFont="1" applyFill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46" xfId="1" applyNumberFormat="1" applyFont="1" applyFill="1" applyBorder="1">
      <alignment vertical="center"/>
    </xf>
    <xf numFmtId="38" fontId="7" fillId="0" borderId="0" xfId="1" applyFont="1" applyFill="1">
      <alignment vertical="center"/>
    </xf>
    <xf numFmtId="176" fontId="3" fillId="0" borderId="42" xfId="0" applyNumberFormat="1" applyFont="1" applyBorder="1" applyProtection="1">
      <alignment vertical="center"/>
      <protection locked="0"/>
    </xf>
    <xf numFmtId="176" fontId="3" fillId="0" borderId="44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44" xfId="0" applyNumberFormat="1" applyFont="1" applyBorder="1" applyProtection="1">
      <alignment vertical="center"/>
      <protection locked="0"/>
    </xf>
    <xf numFmtId="0" fontId="15" fillId="0" borderId="11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178" fontId="19" fillId="3" borderId="60" xfId="7" applyNumberFormat="1" applyFont="1" applyFill="1" applyBorder="1" applyAlignment="1">
      <alignment horizontal="center" vertical="center"/>
    </xf>
    <xf numFmtId="178" fontId="19" fillId="3" borderId="61" xfId="7" applyNumberFormat="1" applyFont="1" applyFill="1" applyBorder="1" applyAlignment="1">
      <alignment horizontal="center" vertical="center"/>
    </xf>
    <xf numFmtId="178" fontId="19" fillId="3" borderId="63" xfId="7" applyNumberFormat="1" applyFont="1" applyFill="1" applyBorder="1" applyAlignment="1">
      <alignment horizontal="center" vertical="center"/>
    </xf>
    <xf numFmtId="178" fontId="19" fillId="3" borderId="53" xfId="7" applyNumberFormat="1" applyFont="1" applyFill="1" applyBorder="1" applyAlignment="1">
      <alignment horizontal="center" vertical="center"/>
    </xf>
    <xf numFmtId="178" fontId="19" fillId="3" borderId="56" xfId="7" applyNumberFormat="1" applyFont="1" applyFill="1" applyBorder="1" applyAlignment="1">
      <alignment horizontal="center" vertical="center"/>
    </xf>
    <xf numFmtId="178" fontId="19" fillId="3" borderId="57" xfId="7" applyNumberFormat="1" applyFont="1" applyFill="1" applyBorder="1" applyAlignment="1">
      <alignment horizontal="center" vertical="center"/>
    </xf>
    <xf numFmtId="178" fontId="19" fillId="3" borderId="59" xfId="7" applyNumberFormat="1" applyFont="1" applyFill="1" applyBorder="1" applyAlignment="1">
      <alignment horizontal="center" vertical="center"/>
    </xf>
    <xf numFmtId="178" fontId="19" fillId="3" borderId="66" xfId="7" applyNumberFormat="1" applyFont="1" applyFill="1" applyBorder="1" applyAlignment="1">
      <alignment horizontal="center" vertical="center"/>
    </xf>
    <xf numFmtId="178" fontId="19" fillId="3" borderId="67" xfId="7" applyNumberFormat="1" applyFont="1" applyFill="1" applyBorder="1" applyAlignment="1">
      <alignment horizontal="center" vertical="center"/>
    </xf>
    <xf numFmtId="178" fontId="19" fillId="3" borderId="69" xfId="7" applyNumberFormat="1" applyFont="1" applyFill="1" applyBorder="1" applyAlignment="1">
      <alignment horizontal="center" vertical="center"/>
    </xf>
    <xf numFmtId="0" fontId="24" fillId="0" borderId="19" xfId="9" applyFont="1" applyBorder="1" applyAlignment="1">
      <alignment horizontal="center" vertical="center"/>
    </xf>
    <xf numFmtId="0" fontId="24" fillId="0" borderId="18" xfId="9" applyFont="1" applyBorder="1" applyAlignment="1">
      <alignment horizontal="center" vertical="center"/>
    </xf>
    <xf numFmtId="0" fontId="24" fillId="0" borderId="3" xfId="9" applyFont="1" applyBorder="1" applyAlignment="1">
      <alignment horizontal="center" vertical="center"/>
    </xf>
    <xf numFmtId="0" fontId="24" fillId="0" borderId="0" xfId="9" applyFont="1" applyAlignment="1">
      <alignment horizontal="center" vertical="center"/>
    </xf>
    <xf numFmtId="0" fontId="24" fillId="0" borderId="9" xfId="9" applyFont="1" applyBorder="1" applyAlignment="1">
      <alignment horizontal="center" vertical="center"/>
    </xf>
    <xf numFmtId="0" fontId="24" fillId="0" borderId="10" xfId="9" applyFont="1" applyBorder="1" applyAlignment="1">
      <alignment horizontal="center" vertical="center"/>
    </xf>
    <xf numFmtId="178" fontId="19" fillId="2" borderId="70" xfId="7" applyNumberFormat="1" applyFont="1" applyFill="1" applyBorder="1" applyAlignment="1">
      <alignment horizontal="center" vertical="center" wrapText="1"/>
    </xf>
    <xf numFmtId="178" fontId="19" fillId="2" borderId="72" xfId="7" applyNumberFormat="1" applyFont="1" applyFill="1" applyBorder="1" applyAlignment="1">
      <alignment horizontal="center" vertical="center" wrapText="1"/>
    </xf>
    <xf numFmtId="178" fontId="19" fillId="2" borderId="36" xfId="7" applyNumberFormat="1" applyFont="1" applyFill="1" applyBorder="1" applyAlignment="1">
      <alignment horizontal="center" vertical="center" wrapText="1"/>
    </xf>
    <xf numFmtId="178" fontId="19" fillId="2" borderId="53" xfId="7" applyNumberFormat="1" applyFont="1" applyFill="1" applyBorder="1" applyAlignment="1">
      <alignment horizontal="center" vertical="center" wrapText="1"/>
    </xf>
    <xf numFmtId="178" fontId="19" fillId="2" borderId="36" xfId="4" applyNumberFormat="1" applyFont="1" applyFill="1" applyBorder="1" applyAlignment="1">
      <alignment horizontal="center" vertical="center" wrapText="1"/>
    </xf>
    <xf numFmtId="178" fontId="19" fillId="2" borderId="53" xfId="4" applyNumberFormat="1" applyFont="1" applyFill="1" applyBorder="1" applyAlignment="1">
      <alignment horizontal="center" vertical="center" wrapText="1"/>
    </xf>
    <xf numFmtId="178" fontId="19" fillId="2" borderId="37" xfId="4" applyNumberFormat="1" applyFont="1" applyFill="1" applyBorder="1" applyAlignment="1">
      <alignment horizontal="center" vertical="center" wrapText="1"/>
    </xf>
    <xf numFmtId="178" fontId="19" fillId="2" borderId="42" xfId="4" applyNumberFormat="1" applyFont="1" applyFill="1" applyBorder="1" applyAlignment="1">
      <alignment horizontal="center" vertical="center" wrapText="1"/>
    </xf>
    <xf numFmtId="178" fontId="22" fillId="0" borderId="0" xfId="7" applyNumberFormat="1" applyFont="1" applyAlignment="1">
      <alignment horizontal="center" vertical="center"/>
    </xf>
    <xf numFmtId="0" fontId="19" fillId="0" borderId="0" xfId="9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11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</cellXfs>
  <cellStyles count="13">
    <cellStyle name="パーセント 2" xfId="11"/>
    <cellStyle name="桁区切り" xfId="1" builtinId="6"/>
    <cellStyle name="桁区切り 2" xfId="6"/>
    <cellStyle name="桁区切り 2 2" xfId="10"/>
    <cellStyle name="標準" xfId="0" builtinId="0"/>
    <cellStyle name="標準 2" xfId="4"/>
    <cellStyle name="標準 3" xfId="8"/>
    <cellStyle name="標準 3 2" xfId="12"/>
    <cellStyle name="標準 4" xfId="7"/>
    <cellStyle name="標準_03.04.01.財務諸表雛形_様式_桜内案１_コピー03　普通会計４表2006.12.23_仕訳" xfId="2"/>
    <cellStyle name="標準_附属明細表PL・NW・WS　20060423修正版" xfId="9"/>
    <cellStyle name="標準_別冊１　Ｐ2～Ｐ5　普通会計４表20070113_仕訳" xfId="3"/>
    <cellStyle name="標準１" xfId="5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247874</xdr:colOff>
      <xdr:row>1</xdr:row>
      <xdr:rowOff>47065</xdr:rowOff>
    </xdr:from>
    <xdr:to>
      <xdr:col>23</xdr:col>
      <xdr:colOff>187811</xdr:colOff>
      <xdr:row>5</xdr:row>
      <xdr:rowOff>5065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A6FC20-76F3-44EA-97B9-7E80400F382E}"/>
            </a:ext>
          </a:extLst>
        </xdr:cNvPr>
        <xdr:cNvSpPr/>
      </xdr:nvSpPr>
      <xdr:spPr>
        <a:xfrm>
          <a:off x="11420139" y="237565"/>
          <a:ext cx="2819848" cy="720000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平成</a:t>
          </a:r>
          <a:r>
            <a:rPr kumimoji="1" lang="en-US" altLang="ja-JP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31</a:t>
          </a:r>
          <a:r>
            <a:rPr kumimoji="1" lang="ja-JP" altLang="en-US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年度</a:t>
          </a:r>
        </a:p>
      </xdr:txBody>
    </xdr:sp>
    <xdr:clientData/>
  </xdr:twoCellAnchor>
  <xdr:twoCellAnchor>
    <xdr:from>
      <xdr:col>18</xdr:col>
      <xdr:colOff>297180</xdr:colOff>
      <xdr:row>209</xdr:row>
      <xdr:rowOff>38100</xdr:rowOff>
    </xdr:from>
    <xdr:to>
      <xdr:col>21</xdr:col>
      <xdr:colOff>30480</xdr:colOff>
      <xdr:row>212</xdr:row>
      <xdr:rowOff>137160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3D8E3B-9A42-4E75-8B9D-4F2829D17041}"/>
            </a:ext>
          </a:extLst>
        </xdr:cNvPr>
        <xdr:cNvSpPr/>
      </xdr:nvSpPr>
      <xdr:spPr>
        <a:xfrm>
          <a:off x="9850755" y="41614725"/>
          <a:ext cx="2876550" cy="670560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平成</a:t>
          </a:r>
          <a:r>
            <a:rPr kumimoji="1" lang="en-US" altLang="ja-JP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31</a:t>
          </a:r>
          <a:r>
            <a:rPr kumimoji="1" lang="ja-JP" altLang="en-US" sz="3200" b="1">
              <a:solidFill>
                <a:srgbClr val="0070C0"/>
              </a:solidFill>
              <a:latin typeface="AR P浪漫明朝体U" panose="02020A00000000000000" pitchFamily="18" charset="-128"/>
              <a:ea typeface="AR P浪漫明朝体U" panose="02020A00000000000000" pitchFamily="18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292"/>
  <sheetViews>
    <sheetView showGridLines="0" topLeftCell="G1" zoomScale="85" zoomScaleNormal="85" workbookViewId="0">
      <selection activeCell="T59" sqref="T59"/>
    </sheetView>
  </sheetViews>
  <sheetFormatPr defaultColWidth="9" defaultRowHeight="14.95" customHeight="1" x14ac:dyDescent="0.2"/>
  <cols>
    <col min="1" max="1" width="7.8984375" style="110" hidden="1" customWidth="1"/>
    <col min="2" max="4" width="5.59765625" style="111" hidden="1" customWidth="1"/>
    <col min="5" max="6" width="5.59765625" style="112" hidden="1" customWidth="1"/>
    <col min="7" max="11" width="1.69921875" style="102" customWidth="1"/>
    <col min="12" max="12" width="34.09765625" style="102" customWidth="1"/>
    <col min="13" max="13" width="21.3984375" style="102" hidden="1" customWidth="1"/>
    <col min="14" max="14" width="13.3984375" style="112" hidden="1" customWidth="1"/>
    <col min="15" max="15" width="6.5" style="102" hidden="1" customWidth="1"/>
    <col min="16" max="16" width="21.3984375" style="102" hidden="1" customWidth="1"/>
    <col min="17" max="17" width="13.3984375" style="112" hidden="1" customWidth="1"/>
    <col min="18" max="18" width="6.5" style="102" hidden="1" customWidth="1"/>
    <col min="19" max="19" width="21.3984375" style="102" customWidth="1"/>
    <col min="20" max="20" width="13.3984375" style="102" customWidth="1"/>
    <col min="21" max="21" width="6.5" style="102" customWidth="1"/>
    <col min="22" max="16384" width="9" style="102"/>
  </cols>
  <sheetData>
    <row r="1" spans="1:21" ht="14.95" customHeight="1" x14ac:dyDescent="0.2">
      <c r="A1" s="96"/>
      <c r="B1" s="97"/>
      <c r="C1" s="97"/>
      <c r="D1" s="97"/>
      <c r="E1" s="98"/>
      <c r="F1" s="98"/>
      <c r="G1" s="99" t="s">
        <v>170</v>
      </c>
      <c r="H1" s="100"/>
      <c r="I1" s="100"/>
      <c r="J1" s="100"/>
      <c r="K1" s="100"/>
      <c r="L1" s="100"/>
      <c r="M1" s="100"/>
      <c r="N1" s="398" t="s">
        <v>171</v>
      </c>
      <c r="O1" s="398"/>
      <c r="P1" s="101" t="s">
        <v>172</v>
      </c>
      <c r="Q1" s="398" t="s">
        <v>173</v>
      </c>
      <c r="R1" s="398"/>
      <c r="S1" s="101" t="s">
        <v>173</v>
      </c>
    </row>
    <row r="2" spans="1:21" ht="14.95" customHeight="1" x14ac:dyDescent="0.2">
      <c r="A2" s="96"/>
      <c r="B2" s="97"/>
      <c r="C2" s="97"/>
      <c r="D2" s="97"/>
      <c r="E2" s="98"/>
      <c r="F2" s="98"/>
      <c r="G2" s="103"/>
      <c r="H2" s="399">
        <v>1</v>
      </c>
      <c r="I2" s="400"/>
      <c r="J2" s="104" t="s">
        <v>174</v>
      </c>
      <c r="K2" s="104"/>
      <c r="L2" s="104"/>
      <c r="M2" s="105"/>
      <c r="N2" s="401" t="str">
        <f>IF(M69=M90,"OK","ERROR")</f>
        <v>OK</v>
      </c>
      <c r="O2" s="401" t="b">
        <f>O69=O90</f>
        <v>1</v>
      </c>
      <c r="P2" s="106" t="str">
        <f>IF(P69=P90,"OK","ERROR")</f>
        <v>OK</v>
      </c>
      <c r="Q2" s="401" t="e">
        <f>IF(S69=S90,"OK","ERROR")</f>
        <v>#REF!</v>
      </c>
      <c r="R2" s="401" t="b">
        <f>R69=R90</f>
        <v>1</v>
      </c>
      <c r="S2" s="106" t="e">
        <f>IF(S69=S90,"OK","ERROR")</f>
        <v>#REF!</v>
      </c>
    </row>
    <row r="3" spans="1:21" ht="14.95" customHeight="1" x14ac:dyDescent="0.2">
      <c r="A3" s="96"/>
      <c r="B3" s="97"/>
      <c r="C3" s="97"/>
      <c r="D3" s="97"/>
      <c r="E3" s="98"/>
      <c r="F3" s="98"/>
      <c r="G3" s="103"/>
      <c r="H3" s="395">
        <v>2</v>
      </c>
      <c r="I3" s="396"/>
      <c r="J3" s="107" t="s">
        <v>175</v>
      </c>
      <c r="K3" s="107"/>
      <c r="L3" s="107"/>
      <c r="M3" s="108"/>
      <c r="N3" s="397" t="str">
        <f>IF(M59=M208,"OK","ERROR")</f>
        <v>OK</v>
      </c>
      <c r="O3" s="397" t="b">
        <f>O59=O208</f>
        <v>1</v>
      </c>
      <c r="P3" s="109" t="str">
        <f>IF(P59=P208,"OK","ERROR")</f>
        <v>OK</v>
      </c>
      <c r="Q3" s="397" t="e">
        <f>IF(OR(S59=S208,S59=T59),"OK","ERROR")</f>
        <v>#REF!</v>
      </c>
      <c r="R3" s="397" t="b">
        <f>R59=R208</f>
        <v>1</v>
      </c>
      <c r="S3" s="109" t="e">
        <f>IF(OR(S59=S208,S59=T59),"OK","ERROR")</f>
        <v>#REF!</v>
      </c>
    </row>
    <row r="4" spans="1:21" ht="14.95" customHeight="1" x14ac:dyDescent="0.2">
      <c r="A4" s="96"/>
      <c r="B4" s="97"/>
      <c r="C4" s="97"/>
      <c r="D4" s="97"/>
      <c r="E4" s="98"/>
      <c r="F4" s="98"/>
      <c r="G4" s="103"/>
      <c r="H4" s="395">
        <v>3</v>
      </c>
      <c r="I4" s="396"/>
      <c r="J4" s="107" t="s">
        <v>176</v>
      </c>
      <c r="K4" s="107"/>
      <c r="L4" s="107"/>
      <c r="M4" s="108"/>
      <c r="N4" s="397" t="str">
        <f>IF(M89=M154,"OK","ERROR")</f>
        <v>OK</v>
      </c>
      <c r="O4" s="397" t="b">
        <f>O89=O154</f>
        <v>1</v>
      </c>
      <c r="P4" s="109" t="str">
        <f>IF(P89=P154,"OK","ERROR")</f>
        <v>OK</v>
      </c>
      <c r="Q4" s="397" t="e">
        <f>IF(S89=S154,"OK","ERROR")</f>
        <v>#REF!</v>
      </c>
      <c r="R4" s="397" t="b">
        <f>R89=R154</f>
        <v>1</v>
      </c>
      <c r="S4" s="109" t="e">
        <f>IF(S89=S154,"OK","ERROR")</f>
        <v>#REF!</v>
      </c>
    </row>
    <row r="5" spans="1:21" ht="14.95" customHeight="1" x14ac:dyDescent="0.2">
      <c r="G5" s="103"/>
      <c r="H5" s="395">
        <v>4</v>
      </c>
      <c r="I5" s="396"/>
      <c r="J5" s="107" t="s">
        <v>177</v>
      </c>
      <c r="K5" s="107"/>
      <c r="L5" s="107"/>
      <c r="M5" s="108"/>
      <c r="N5" s="397" t="str">
        <f>IF(ABS(M130)=ABS(M137),"OK","ERROR")</f>
        <v>OK</v>
      </c>
      <c r="O5" s="397" t="b">
        <f>ABS(O130)=ABS(O137)</f>
        <v>1</v>
      </c>
      <c r="P5" s="109" t="str">
        <f>IF(ABS(P130)=ABS(P137),"OK","ERROR")</f>
        <v>OK</v>
      </c>
      <c r="Q5" s="397" t="e">
        <f>IF(ABS(S130)=ABS(S137),"OK","ERROR")</f>
        <v>#REF!</v>
      </c>
      <c r="R5" s="397" t="b">
        <f>ABS(R130)=ABS(R137)</f>
        <v>1</v>
      </c>
      <c r="S5" s="109" t="e">
        <f>IF(ABS(S130)=ABS(S137),"OK","ERROR")</f>
        <v>#REF!</v>
      </c>
    </row>
    <row r="6" spans="1:21" ht="14.95" customHeight="1" x14ac:dyDescent="0.2">
      <c r="G6" s="103"/>
      <c r="H6" s="395">
        <v>5</v>
      </c>
      <c r="I6" s="396"/>
      <c r="J6" s="113" t="s">
        <v>178</v>
      </c>
      <c r="K6" s="113"/>
      <c r="L6" s="113"/>
      <c r="M6" s="114"/>
      <c r="N6" s="397" t="str">
        <f>IF(AND(SUM(M13:M208)=INT(SUM(M13:M208)),SUM(S222:S228)=INT(SUM(S222:S228))),"OK","ERROR")</f>
        <v>OK</v>
      </c>
      <c r="O6" s="397" t="b">
        <f>ABS(O131)=ABS(O138)</f>
        <v>0</v>
      </c>
      <c r="P6" s="109" t="str">
        <f>IF(SUM(P13:P208)=INT(SUM(P13:P208)),"OK","ERROR")</f>
        <v>OK</v>
      </c>
      <c r="Q6" s="397" t="e">
        <f>IF(SUM(S13:S208)=INT(SUM(S13:S208)),"OK","ERROR")</f>
        <v>#REF!</v>
      </c>
      <c r="R6" s="397" t="b">
        <f>ABS(R131)=ABS(R138)</f>
        <v>0</v>
      </c>
      <c r="S6" s="109" t="e">
        <f>IF(SUM(S13:S208)=INT(SUM(S13:S208)),"OK","ERROR")</f>
        <v>#REF!</v>
      </c>
    </row>
    <row r="7" spans="1:21" ht="14.95" customHeight="1" x14ac:dyDescent="0.2">
      <c r="G7" s="115"/>
      <c r="H7" s="402">
        <v>6</v>
      </c>
      <c r="I7" s="403"/>
      <c r="J7" s="116" t="s">
        <v>179</v>
      </c>
      <c r="K7" s="116"/>
      <c r="L7" s="116"/>
      <c r="M7" s="117"/>
      <c r="N7" s="404" t="str">
        <f>IF(COUNTIF(O$13:O$208,"FALSE")+COUNTIF(U$222:U$228,"FALSE")&gt;0,"ERROR","OK")</f>
        <v>OK</v>
      </c>
      <c r="O7" s="404"/>
      <c r="P7" s="118" t="str">
        <f>IF(COUNTIF(R$13:R$208,"FALSE")&gt;0,"ERROR","OK")</f>
        <v>OK</v>
      </c>
      <c r="Q7" s="404" t="str">
        <f>IF(COUNTIF(U$13:U$208,"FALSE")&gt;0,"ERROR","OK")</f>
        <v>OK</v>
      </c>
      <c r="R7" s="404" t="str">
        <f>IFERROR(IF(MATCH(FALSE,T$13:T$208,0)&gt;0,"FALSE"),"TRUE")</f>
        <v>TRUE</v>
      </c>
      <c r="S7" s="118" t="str">
        <f>IF(COUNTIF(U$13:U$208,"FALSE")&gt;0,"ERROR","OK")</f>
        <v>OK</v>
      </c>
    </row>
    <row r="8" spans="1:21" ht="14.95" customHeight="1" x14ac:dyDescent="0.2">
      <c r="G8" s="112"/>
      <c r="H8" s="119"/>
      <c r="I8" s="112"/>
      <c r="J8" s="112"/>
      <c r="K8" s="112"/>
      <c r="L8" s="112"/>
      <c r="M8" s="112"/>
      <c r="O8" s="112"/>
      <c r="P8" s="112"/>
    </row>
    <row r="9" spans="1:21" ht="14.95" customHeight="1" thickBot="1" x14ac:dyDescent="0.35">
      <c r="G9" s="120" t="s">
        <v>180</v>
      </c>
      <c r="H9" s="120"/>
      <c r="I9" s="120"/>
      <c r="J9" s="120"/>
      <c r="K9" s="120"/>
      <c r="L9" s="120"/>
      <c r="M9" s="112"/>
      <c r="S9" s="121"/>
      <c r="U9" s="121" t="s">
        <v>181</v>
      </c>
    </row>
    <row r="10" spans="1:21" x14ac:dyDescent="0.2">
      <c r="B10" s="411" t="s">
        <v>182</v>
      </c>
      <c r="C10" s="413" t="s">
        <v>183</v>
      </c>
      <c r="D10" s="413" t="s">
        <v>184</v>
      </c>
      <c r="E10" s="415" t="s">
        <v>185</v>
      </c>
      <c r="F10" s="417" t="s">
        <v>186</v>
      </c>
      <c r="G10" s="405" t="s">
        <v>187</v>
      </c>
      <c r="H10" s="406"/>
      <c r="I10" s="406"/>
      <c r="J10" s="406"/>
      <c r="K10" s="406"/>
      <c r="L10" s="122"/>
      <c r="M10" s="123"/>
      <c r="N10" s="124"/>
      <c r="O10" s="124"/>
      <c r="P10" s="123"/>
      <c r="Q10" s="124"/>
      <c r="R10" s="124"/>
      <c r="S10" s="123"/>
      <c r="T10" s="124"/>
      <c r="U10" s="125"/>
    </row>
    <row r="11" spans="1:21" x14ac:dyDescent="0.2">
      <c r="B11" s="412"/>
      <c r="C11" s="414"/>
      <c r="D11" s="414"/>
      <c r="E11" s="416"/>
      <c r="F11" s="418"/>
      <c r="G11" s="407"/>
      <c r="H11" s="408"/>
      <c r="I11" s="408"/>
      <c r="J11" s="408"/>
      <c r="K11" s="408"/>
      <c r="L11" s="126"/>
      <c r="M11" s="127" t="s">
        <v>171</v>
      </c>
      <c r="N11" s="128"/>
      <c r="O11" s="128"/>
      <c r="P11" s="127" t="s">
        <v>172</v>
      </c>
      <c r="Q11" s="128"/>
      <c r="R11" s="128"/>
      <c r="S11" s="127" t="s">
        <v>173</v>
      </c>
      <c r="T11" s="128"/>
      <c r="U11" s="129"/>
    </row>
    <row r="12" spans="1:21" x14ac:dyDescent="0.2">
      <c r="B12" s="412"/>
      <c r="C12" s="414"/>
      <c r="D12" s="414"/>
      <c r="E12" s="416"/>
      <c r="F12" s="418"/>
      <c r="G12" s="409"/>
      <c r="H12" s="410"/>
      <c r="I12" s="410"/>
      <c r="J12" s="410"/>
      <c r="K12" s="410"/>
      <c r="L12" s="130"/>
      <c r="M12" s="131"/>
      <c r="N12" s="132" t="s">
        <v>188</v>
      </c>
      <c r="O12" s="132" t="s">
        <v>189</v>
      </c>
      <c r="P12" s="131"/>
      <c r="Q12" s="132" t="s">
        <v>188</v>
      </c>
      <c r="R12" s="132" t="s">
        <v>189</v>
      </c>
      <c r="S12" s="131"/>
      <c r="T12" s="132" t="s">
        <v>188</v>
      </c>
      <c r="U12" s="133" t="s">
        <v>189</v>
      </c>
    </row>
    <row r="13" spans="1:21" x14ac:dyDescent="0.3">
      <c r="A13" s="110" t="s">
        <v>190</v>
      </c>
      <c r="B13" s="134" t="s">
        <v>191</v>
      </c>
      <c r="C13" s="135" t="s">
        <v>192</v>
      </c>
      <c r="D13" s="135" t="s">
        <v>193</v>
      </c>
      <c r="E13" s="135" t="s">
        <v>194</v>
      </c>
      <c r="F13" s="136" t="s">
        <v>195</v>
      </c>
      <c r="G13" s="137"/>
      <c r="H13" s="138" t="s">
        <v>196</v>
      </c>
      <c r="I13" s="138"/>
      <c r="J13" s="138"/>
      <c r="K13" s="138"/>
      <c r="L13" s="139"/>
      <c r="M13" s="140"/>
      <c r="N13" s="141">
        <f>SUM(N14,N42,N45)</f>
        <v>0</v>
      </c>
      <c r="O13" s="142" t="b">
        <f>AND(N13&gt;=SUM(M13)-2,N13&lt;=SUM(M13)+2)</f>
        <v>1</v>
      </c>
      <c r="P13" s="140"/>
      <c r="Q13" s="141">
        <f>SUM(Q14,Q42,Q45)</f>
        <v>0</v>
      </c>
      <c r="R13" s="142" t="b">
        <f>AND(Q13&gt;=SUM(P13)-2,Q13&lt;=SUM(P13)+2)</f>
        <v>1</v>
      </c>
      <c r="S13" s="143" t="e">
        <f>#REF!</f>
        <v>#REF!</v>
      </c>
      <c r="T13" s="141" t="e">
        <f>SUM(T14,T42,T45)</f>
        <v>#REF!</v>
      </c>
      <c r="U13" s="144" t="e">
        <f>AND(T13&gt;=SUM(S13)-2,T13&lt;=SUM(S13)+2)</f>
        <v>#REF!</v>
      </c>
    </row>
    <row r="14" spans="1:21" x14ac:dyDescent="0.3">
      <c r="A14" s="110" t="s">
        <v>197</v>
      </c>
      <c r="B14" s="134" t="s">
        <v>191</v>
      </c>
      <c r="C14" s="135" t="s">
        <v>198</v>
      </c>
      <c r="D14" s="135" t="s">
        <v>193</v>
      </c>
      <c r="E14" s="135" t="s">
        <v>199</v>
      </c>
      <c r="F14" s="136" t="s">
        <v>195</v>
      </c>
      <c r="G14" s="137"/>
      <c r="H14" s="138"/>
      <c r="I14" s="138" t="s">
        <v>200</v>
      </c>
      <c r="J14" s="138"/>
      <c r="K14" s="138"/>
      <c r="L14" s="139"/>
      <c r="M14" s="140"/>
      <c r="N14" s="145">
        <f>SUM(N15,N31,M40:M41)</f>
        <v>0</v>
      </c>
      <c r="O14" s="146" t="b">
        <f>AND(N14&gt;=SUM(M14)-2,N14&lt;=SUM(M14)+2)</f>
        <v>1</v>
      </c>
      <c r="P14" s="140"/>
      <c r="Q14" s="145">
        <f>SUM(Q15,Q31,P40:P41)</f>
        <v>0</v>
      </c>
      <c r="R14" s="146" t="b">
        <f>AND(Q14&gt;=SUM(P14)-2,Q14&lt;=SUM(P14)+2)</f>
        <v>1</v>
      </c>
      <c r="S14" s="143" t="e">
        <f>#REF!</f>
        <v>#REF!</v>
      </c>
      <c r="T14" s="145" t="e">
        <f>SUM(T15,T31,S40:S41)</f>
        <v>#REF!</v>
      </c>
      <c r="U14" s="147" t="e">
        <f>AND(T14&gt;=SUM(S14)-2,T14&lt;=SUM(S14)+2)</f>
        <v>#REF!</v>
      </c>
    </row>
    <row r="15" spans="1:21" x14ac:dyDescent="0.3">
      <c r="A15" s="110" t="s">
        <v>201</v>
      </c>
      <c r="B15" s="134" t="s">
        <v>191</v>
      </c>
      <c r="C15" s="135" t="s">
        <v>202</v>
      </c>
      <c r="D15" s="135" t="s">
        <v>193</v>
      </c>
      <c r="E15" s="135" t="s">
        <v>203</v>
      </c>
      <c r="F15" s="136" t="s">
        <v>195</v>
      </c>
      <c r="G15" s="137"/>
      <c r="H15" s="138"/>
      <c r="I15" s="138"/>
      <c r="J15" s="138" t="s">
        <v>204</v>
      </c>
      <c r="K15" s="138"/>
      <c r="L15" s="139"/>
      <c r="M15" s="140"/>
      <c r="N15" s="148">
        <f>SUM(M16:M30)</f>
        <v>0</v>
      </c>
      <c r="O15" s="149" t="b">
        <f>AND(N15&gt;=SUM(M15)-2,N15&lt;=SUM(M15)+2)</f>
        <v>1</v>
      </c>
      <c r="P15" s="140"/>
      <c r="Q15" s="148">
        <f>SUM(P16:P30)</f>
        <v>0</v>
      </c>
      <c r="R15" s="149" t="b">
        <f>AND(Q15&gt;=SUM(P15)-2,Q15&lt;=SUM(P15)+2)</f>
        <v>1</v>
      </c>
      <c r="S15" s="143" t="e">
        <f>#REF!</f>
        <v>#REF!</v>
      </c>
      <c r="T15" s="148" t="e">
        <f>SUM(S16:S30)</f>
        <v>#REF!</v>
      </c>
      <c r="U15" s="150" t="e">
        <f>AND(T15&gt;=SUM(S15)-2,T15&lt;=SUM(S15)+2)</f>
        <v>#REF!</v>
      </c>
    </row>
    <row r="16" spans="1:21" x14ac:dyDescent="0.3">
      <c r="A16" s="110" t="s">
        <v>205</v>
      </c>
      <c r="B16" s="151" t="s">
        <v>191</v>
      </c>
      <c r="C16" s="152" t="s">
        <v>206</v>
      </c>
      <c r="D16" s="152" t="s">
        <v>193</v>
      </c>
      <c r="E16" s="152" t="s">
        <v>207</v>
      </c>
      <c r="F16" s="153" t="s">
        <v>191</v>
      </c>
      <c r="G16" s="137"/>
      <c r="H16" s="138"/>
      <c r="I16" s="138"/>
      <c r="J16" s="138"/>
      <c r="K16" s="138" t="s">
        <v>9</v>
      </c>
      <c r="L16" s="139"/>
      <c r="M16" s="140"/>
      <c r="N16" s="154"/>
      <c r="O16" s="155"/>
      <c r="P16" s="140"/>
      <c r="Q16" s="154"/>
      <c r="R16" s="155"/>
      <c r="S16" s="143" t="e">
        <f>#REF!</f>
        <v>#REF!</v>
      </c>
      <c r="T16" s="156"/>
      <c r="U16" s="157"/>
    </row>
    <row r="17" spans="1:21" x14ac:dyDescent="0.3">
      <c r="A17" s="110" t="s">
        <v>208</v>
      </c>
      <c r="B17" s="151" t="s">
        <v>191</v>
      </c>
      <c r="C17" s="152" t="s">
        <v>209</v>
      </c>
      <c r="D17" s="152" t="s">
        <v>193</v>
      </c>
      <c r="E17" s="152" t="s">
        <v>207</v>
      </c>
      <c r="F17" s="153" t="s">
        <v>191</v>
      </c>
      <c r="G17" s="137"/>
      <c r="H17" s="138"/>
      <c r="I17" s="138"/>
      <c r="J17" s="138"/>
      <c r="K17" s="138" t="s">
        <v>11</v>
      </c>
      <c r="L17" s="139"/>
      <c r="M17" s="140"/>
      <c r="N17" s="154"/>
      <c r="O17" s="155"/>
      <c r="P17" s="140"/>
      <c r="Q17" s="154"/>
      <c r="R17" s="155"/>
      <c r="S17" s="143" t="e">
        <f>#REF!</f>
        <v>#REF!</v>
      </c>
      <c r="T17" s="156"/>
      <c r="U17" s="157"/>
    </row>
    <row r="18" spans="1:21" x14ac:dyDescent="0.3">
      <c r="A18" s="110" t="s">
        <v>210</v>
      </c>
      <c r="B18" s="151" t="s">
        <v>191</v>
      </c>
      <c r="C18" s="152" t="s">
        <v>211</v>
      </c>
      <c r="D18" s="152" t="s">
        <v>193</v>
      </c>
      <c r="E18" s="152" t="s">
        <v>207</v>
      </c>
      <c r="F18" s="153" t="s">
        <v>191</v>
      </c>
      <c r="G18" s="137"/>
      <c r="H18" s="138"/>
      <c r="I18" s="138"/>
      <c r="J18" s="138"/>
      <c r="K18" s="138" t="s">
        <v>212</v>
      </c>
      <c r="L18" s="139"/>
      <c r="M18" s="140"/>
      <c r="N18" s="154"/>
      <c r="O18" s="155"/>
      <c r="P18" s="140"/>
      <c r="Q18" s="154"/>
      <c r="R18" s="155"/>
      <c r="S18" s="143" t="e">
        <f>#REF!</f>
        <v>#REF!</v>
      </c>
      <c r="T18" s="156"/>
      <c r="U18" s="157"/>
    </row>
    <row r="19" spans="1:21" x14ac:dyDescent="0.3">
      <c r="A19" s="110" t="s">
        <v>213</v>
      </c>
      <c r="B19" s="158" t="s">
        <v>191</v>
      </c>
      <c r="C19" s="159" t="s">
        <v>214</v>
      </c>
      <c r="D19" s="159" t="s">
        <v>193</v>
      </c>
      <c r="E19" s="159" t="s">
        <v>207</v>
      </c>
      <c r="F19" s="160" t="s">
        <v>191</v>
      </c>
      <c r="G19" s="161"/>
      <c r="H19" s="162"/>
      <c r="I19" s="162"/>
      <c r="J19" s="162"/>
      <c r="K19" s="162" t="s">
        <v>215</v>
      </c>
      <c r="L19" s="163"/>
      <c r="M19" s="164"/>
      <c r="N19" s="154"/>
      <c r="O19" s="155"/>
      <c r="P19" s="164"/>
      <c r="Q19" s="154"/>
      <c r="R19" s="155"/>
      <c r="S19" s="165" t="e">
        <f>#REF!</f>
        <v>#REF!</v>
      </c>
      <c r="T19" s="156"/>
      <c r="U19" s="157"/>
    </row>
    <row r="20" spans="1:21" x14ac:dyDescent="0.3">
      <c r="A20" s="110" t="s">
        <v>216</v>
      </c>
      <c r="B20" s="151" t="s">
        <v>191</v>
      </c>
      <c r="C20" s="152" t="s">
        <v>217</v>
      </c>
      <c r="D20" s="152" t="s">
        <v>193</v>
      </c>
      <c r="E20" s="152" t="s">
        <v>207</v>
      </c>
      <c r="F20" s="153" t="s">
        <v>191</v>
      </c>
      <c r="G20" s="137"/>
      <c r="H20" s="138"/>
      <c r="I20" s="138"/>
      <c r="J20" s="138"/>
      <c r="K20" s="138" t="s">
        <v>16</v>
      </c>
      <c r="L20" s="139"/>
      <c r="M20" s="140"/>
      <c r="N20" s="154"/>
      <c r="O20" s="155"/>
      <c r="P20" s="140"/>
      <c r="Q20" s="154"/>
      <c r="R20" s="155"/>
      <c r="S20" s="143" t="e">
        <f>#REF!</f>
        <v>#REF!</v>
      </c>
      <c r="T20" s="156"/>
      <c r="U20" s="157"/>
    </row>
    <row r="21" spans="1:21" x14ac:dyDescent="0.3">
      <c r="A21" s="110" t="s">
        <v>218</v>
      </c>
      <c r="B21" s="158" t="s">
        <v>191</v>
      </c>
      <c r="C21" s="159" t="s">
        <v>219</v>
      </c>
      <c r="D21" s="159" t="s">
        <v>193</v>
      </c>
      <c r="E21" s="159" t="s">
        <v>207</v>
      </c>
      <c r="F21" s="160" t="s">
        <v>191</v>
      </c>
      <c r="G21" s="161"/>
      <c r="H21" s="162"/>
      <c r="I21" s="162"/>
      <c r="J21" s="162"/>
      <c r="K21" s="166" t="s">
        <v>220</v>
      </c>
      <c r="L21" s="163"/>
      <c r="M21" s="164"/>
      <c r="N21" s="154"/>
      <c r="O21" s="155"/>
      <c r="P21" s="164"/>
      <c r="Q21" s="154"/>
      <c r="R21" s="155"/>
      <c r="S21" s="165" t="e">
        <f>#REF!</f>
        <v>#REF!</v>
      </c>
      <c r="T21" s="156"/>
      <c r="U21" s="157"/>
    </row>
    <row r="22" spans="1:21" x14ac:dyDescent="0.3">
      <c r="A22" s="110" t="s">
        <v>221</v>
      </c>
      <c r="B22" s="151" t="s">
        <v>191</v>
      </c>
      <c r="C22" s="152" t="s">
        <v>222</v>
      </c>
      <c r="D22" s="152" t="s">
        <v>193</v>
      </c>
      <c r="E22" s="152" t="s">
        <v>207</v>
      </c>
      <c r="F22" s="153" t="s">
        <v>191</v>
      </c>
      <c r="G22" s="137"/>
      <c r="H22" s="138"/>
      <c r="I22" s="138"/>
      <c r="J22" s="138"/>
      <c r="K22" s="138" t="s">
        <v>223</v>
      </c>
      <c r="L22" s="139"/>
      <c r="M22" s="140"/>
      <c r="N22" s="154"/>
      <c r="O22" s="155"/>
      <c r="P22" s="140"/>
      <c r="Q22" s="154"/>
      <c r="R22" s="155"/>
      <c r="S22" s="143" t="e">
        <f>#REF!</f>
        <v>#REF!</v>
      </c>
      <c r="T22" s="156"/>
      <c r="U22" s="157"/>
    </row>
    <row r="23" spans="1:21" x14ac:dyDescent="0.3">
      <c r="A23" s="110" t="s">
        <v>224</v>
      </c>
      <c r="B23" s="158" t="s">
        <v>191</v>
      </c>
      <c r="C23" s="159" t="s">
        <v>225</v>
      </c>
      <c r="D23" s="159" t="s">
        <v>193</v>
      </c>
      <c r="E23" s="159" t="s">
        <v>207</v>
      </c>
      <c r="F23" s="160" t="s">
        <v>191</v>
      </c>
      <c r="G23" s="161"/>
      <c r="H23" s="162"/>
      <c r="I23" s="162"/>
      <c r="J23" s="162"/>
      <c r="K23" s="162" t="s">
        <v>226</v>
      </c>
      <c r="L23" s="163"/>
      <c r="M23" s="164"/>
      <c r="N23" s="154"/>
      <c r="O23" s="155"/>
      <c r="P23" s="164"/>
      <c r="Q23" s="154"/>
      <c r="R23" s="155"/>
      <c r="S23" s="165" t="e">
        <f>#REF!</f>
        <v>#REF!</v>
      </c>
      <c r="T23" s="156"/>
      <c r="U23" s="157"/>
    </row>
    <row r="24" spans="1:21" x14ac:dyDescent="0.3">
      <c r="A24" s="110" t="s">
        <v>227</v>
      </c>
      <c r="B24" s="151" t="s">
        <v>191</v>
      </c>
      <c r="C24" s="152" t="s">
        <v>228</v>
      </c>
      <c r="D24" s="152" t="s">
        <v>193</v>
      </c>
      <c r="E24" s="152" t="s">
        <v>207</v>
      </c>
      <c r="F24" s="153" t="s">
        <v>191</v>
      </c>
      <c r="G24" s="137"/>
      <c r="H24" s="138"/>
      <c r="I24" s="138"/>
      <c r="J24" s="138"/>
      <c r="K24" s="138" t="s">
        <v>229</v>
      </c>
      <c r="L24" s="139"/>
      <c r="M24" s="140"/>
      <c r="N24" s="154"/>
      <c r="O24" s="155"/>
      <c r="P24" s="140"/>
      <c r="Q24" s="154"/>
      <c r="R24" s="155"/>
      <c r="S24" s="143" t="e">
        <f>#REF!</f>
        <v>#REF!</v>
      </c>
      <c r="T24" s="156"/>
      <c r="U24" s="157"/>
    </row>
    <row r="25" spans="1:21" x14ac:dyDescent="0.3">
      <c r="A25" s="110" t="s">
        <v>230</v>
      </c>
      <c r="B25" s="158" t="s">
        <v>191</v>
      </c>
      <c r="C25" s="159" t="s">
        <v>231</v>
      </c>
      <c r="D25" s="159" t="s">
        <v>193</v>
      </c>
      <c r="E25" s="159" t="s">
        <v>207</v>
      </c>
      <c r="F25" s="160" t="s">
        <v>191</v>
      </c>
      <c r="G25" s="161"/>
      <c r="H25" s="162"/>
      <c r="I25" s="162"/>
      <c r="J25" s="162"/>
      <c r="K25" s="166" t="s">
        <v>232</v>
      </c>
      <c r="L25" s="163"/>
      <c r="M25" s="164"/>
      <c r="N25" s="154"/>
      <c r="O25" s="155"/>
      <c r="P25" s="164"/>
      <c r="Q25" s="154"/>
      <c r="R25" s="155"/>
      <c r="S25" s="165" t="e">
        <f>#REF!</f>
        <v>#REF!</v>
      </c>
      <c r="T25" s="156"/>
      <c r="U25" s="157"/>
    </row>
    <row r="26" spans="1:21" x14ac:dyDescent="0.3">
      <c r="A26" s="110" t="s">
        <v>233</v>
      </c>
      <c r="B26" s="151" t="s">
        <v>191</v>
      </c>
      <c r="C26" s="152" t="s">
        <v>234</v>
      </c>
      <c r="D26" s="152" t="s">
        <v>193</v>
      </c>
      <c r="E26" s="152" t="s">
        <v>207</v>
      </c>
      <c r="F26" s="153" t="s">
        <v>191</v>
      </c>
      <c r="G26" s="137"/>
      <c r="H26" s="138"/>
      <c r="I26" s="138"/>
      <c r="J26" s="138"/>
      <c r="K26" s="138" t="s">
        <v>24</v>
      </c>
      <c r="L26" s="139"/>
      <c r="M26" s="140"/>
      <c r="N26" s="154"/>
      <c r="O26" s="155"/>
      <c r="P26" s="140"/>
      <c r="Q26" s="154"/>
      <c r="R26" s="155"/>
      <c r="S26" s="143" t="e">
        <f>#REF!</f>
        <v>#REF!</v>
      </c>
      <c r="T26" s="156"/>
      <c r="U26" s="157"/>
    </row>
    <row r="27" spans="1:21" x14ac:dyDescent="0.3">
      <c r="A27" s="110" t="s">
        <v>235</v>
      </c>
      <c r="B27" s="158" t="s">
        <v>191</v>
      </c>
      <c r="C27" s="159" t="s">
        <v>236</v>
      </c>
      <c r="D27" s="159" t="s">
        <v>193</v>
      </c>
      <c r="E27" s="159" t="s">
        <v>207</v>
      </c>
      <c r="F27" s="160" t="s">
        <v>191</v>
      </c>
      <c r="G27" s="161"/>
      <c r="H27" s="162"/>
      <c r="I27" s="162"/>
      <c r="J27" s="162"/>
      <c r="K27" s="166" t="s">
        <v>237</v>
      </c>
      <c r="L27" s="163"/>
      <c r="M27" s="164"/>
      <c r="N27" s="154"/>
      <c r="O27" s="155"/>
      <c r="P27" s="164"/>
      <c r="Q27" s="154"/>
      <c r="R27" s="155"/>
      <c r="S27" s="165" t="e">
        <f>#REF!</f>
        <v>#REF!</v>
      </c>
      <c r="T27" s="156"/>
      <c r="U27" s="157"/>
    </row>
    <row r="28" spans="1:21" x14ac:dyDescent="0.3">
      <c r="A28" s="110" t="s">
        <v>238</v>
      </c>
      <c r="B28" s="151" t="s">
        <v>191</v>
      </c>
      <c r="C28" s="152" t="s">
        <v>239</v>
      </c>
      <c r="D28" s="152" t="s">
        <v>193</v>
      </c>
      <c r="E28" s="152" t="s">
        <v>207</v>
      </c>
      <c r="F28" s="153" t="s">
        <v>191</v>
      </c>
      <c r="G28" s="137"/>
      <c r="H28" s="138"/>
      <c r="I28" s="138"/>
      <c r="J28" s="138"/>
      <c r="K28" s="138" t="s">
        <v>240</v>
      </c>
      <c r="L28" s="139"/>
      <c r="M28" s="140"/>
      <c r="N28" s="154"/>
      <c r="O28" s="155"/>
      <c r="P28" s="140"/>
      <c r="Q28" s="154"/>
      <c r="R28" s="155"/>
      <c r="S28" s="143" t="e">
        <f>#REF!</f>
        <v>#REF!</v>
      </c>
      <c r="T28" s="156"/>
      <c r="U28" s="157"/>
    </row>
    <row r="29" spans="1:21" x14ac:dyDescent="0.3">
      <c r="A29" s="110" t="s">
        <v>241</v>
      </c>
      <c r="B29" s="158" t="s">
        <v>191</v>
      </c>
      <c r="C29" s="159" t="s">
        <v>242</v>
      </c>
      <c r="D29" s="159" t="s">
        <v>193</v>
      </c>
      <c r="E29" s="159" t="s">
        <v>207</v>
      </c>
      <c r="F29" s="160" t="s">
        <v>191</v>
      </c>
      <c r="G29" s="161"/>
      <c r="H29" s="162"/>
      <c r="I29" s="162"/>
      <c r="J29" s="162"/>
      <c r="K29" s="166" t="s">
        <v>243</v>
      </c>
      <c r="L29" s="163"/>
      <c r="M29" s="164"/>
      <c r="N29" s="154"/>
      <c r="O29" s="155"/>
      <c r="P29" s="164"/>
      <c r="Q29" s="154"/>
      <c r="R29" s="155"/>
      <c r="S29" s="165" t="e">
        <f>#REF!</f>
        <v>#REF!</v>
      </c>
      <c r="T29" s="156"/>
      <c r="U29" s="157"/>
    </row>
    <row r="30" spans="1:21" x14ac:dyDescent="0.3">
      <c r="A30" s="110" t="s">
        <v>244</v>
      </c>
      <c r="B30" s="151" t="s">
        <v>191</v>
      </c>
      <c r="C30" s="152" t="s">
        <v>245</v>
      </c>
      <c r="D30" s="152" t="s">
        <v>193</v>
      </c>
      <c r="E30" s="152" t="s">
        <v>207</v>
      </c>
      <c r="F30" s="153" t="s">
        <v>191</v>
      </c>
      <c r="G30" s="137"/>
      <c r="H30" s="138"/>
      <c r="I30" s="138"/>
      <c r="J30" s="138"/>
      <c r="K30" s="138" t="s">
        <v>28</v>
      </c>
      <c r="L30" s="139"/>
      <c r="M30" s="140"/>
      <c r="N30" s="154"/>
      <c r="O30" s="155"/>
      <c r="P30" s="140"/>
      <c r="Q30" s="154"/>
      <c r="R30" s="155"/>
      <c r="S30" s="143" t="e">
        <f>#REF!</f>
        <v>#REF!</v>
      </c>
      <c r="T30" s="156"/>
      <c r="U30" s="157"/>
    </row>
    <row r="31" spans="1:21" x14ac:dyDescent="0.3">
      <c r="A31" s="110" t="s">
        <v>246</v>
      </c>
      <c r="B31" s="134" t="s">
        <v>191</v>
      </c>
      <c r="C31" s="135" t="s">
        <v>247</v>
      </c>
      <c r="D31" s="135" t="s">
        <v>193</v>
      </c>
      <c r="E31" s="135" t="s">
        <v>203</v>
      </c>
      <c r="F31" s="136" t="s">
        <v>195</v>
      </c>
      <c r="G31" s="137"/>
      <c r="H31" s="138"/>
      <c r="I31" s="138"/>
      <c r="J31" s="138" t="s">
        <v>248</v>
      </c>
      <c r="K31" s="138"/>
      <c r="L31" s="139"/>
      <c r="M31" s="140"/>
      <c r="N31" s="167">
        <f>SUM(M32:M39)</f>
        <v>0</v>
      </c>
      <c r="O31" s="168" t="b">
        <f>AND(N31&gt;=SUM(M31)-2,N31&lt;=SUM(M31)+2)</f>
        <v>1</v>
      </c>
      <c r="P31" s="140"/>
      <c r="Q31" s="167">
        <f>SUM(P32:P39)</f>
        <v>0</v>
      </c>
      <c r="R31" s="168" t="b">
        <f>AND(Q31&gt;=SUM(P31)-2,Q31&lt;=SUM(P31)+2)</f>
        <v>1</v>
      </c>
      <c r="S31" s="143" t="e">
        <f>#REF!</f>
        <v>#REF!</v>
      </c>
      <c r="T31" s="167" t="e">
        <f>SUM(S32:S39)</f>
        <v>#REF!</v>
      </c>
      <c r="U31" s="169" t="e">
        <f>AND(T31&gt;=SUM(S31)-2,T31&lt;=SUM(S31)+2)</f>
        <v>#REF!</v>
      </c>
    </row>
    <row r="32" spans="1:21" x14ac:dyDescent="0.3">
      <c r="A32" s="110" t="s">
        <v>249</v>
      </c>
      <c r="B32" s="151" t="s">
        <v>191</v>
      </c>
      <c r="C32" s="152" t="s">
        <v>250</v>
      </c>
      <c r="D32" s="152" t="s">
        <v>193</v>
      </c>
      <c r="E32" s="152" t="s">
        <v>207</v>
      </c>
      <c r="F32" s="153" t="s">
        <v>191</v>
      </c>
      <c r="G32" s="137"/>
      <c r="H32" s="138"/>
      <c r="I32" s="138"/>
      <c r="J32" s="138"/>
      <c r="K32" s="138" t="s">
        <v>251</v>
      </c>
      <c r="L32" s="139"/>
      <c r="M32" s="140"/>
      <c r="N32" s="154"/>
      <c r="O32" s="155"/>
      <c r="P32" s="140"/>
      <c r="Q32" s="154"/>
      <c r="R32" s="155"/>
      <c r="S32" s="143" t="e">
        <f>#REF!</f>
        <v>#REF!</v>
      </c>
      <c r="T32" s="156"/>
      <c r="U32" s="157"/>
    </row>
    <row r="33" spans="1:21" x14ac:dyDescent="0.3">
      <c r="A33" s="110" t="s">
        <v>252</v>
      </c>
      <c r="B33" s="151" t="s">
        <v>191</v>
      </c>
      <c r="C33" s="152" t="s">
        <v>253</v>
      </c>
      <c r="D33" s="152" t="s">
        <v>193</v>
      </c>
      <c r="E33" s="152" t="s">
        <v>207</v>
      </c>
      <c r="F33" s="153" t="s">
        <v>191</v>
      </c>
      <c r="G33" s="137"/>
      <c r="H33" s="138"/>
      <c r="I33" s="138"/>
      <c r="J33" s="138"/>
      <c r="K33" s="138" t="s">
        <v>254</v>
      </c>
      <c r="L33" s="139"/>
      <c r="M33" s="140"/>
      <c r="N33" s="154"/>
      <c r="O33" s="155"/>
      <c r="P33" s="140"/>
      <c r="Q33" s="154"/>
      <c r="R33" s="155"/>
      <c r="S33" s="143" t="e">
        <f>#REF!</f>
        <v>#REF!</v>
      </c>
      <c r="T33" s="156"/>
      <c r="U33" s="157"/>
    </row>
    <row r="34" spans="1:21" x14ac:dyDescent="0.3">
      <c r="A34" s="110" t="s">
        <v>255</v>
      </c>
      <c r="B34" s="151" t="s">
        <v>191</v>
      </c>
      <c r="C34" s="152" t="s">
        <v>256</v>
      </c>
      <c r="D34" s="152" t="s">
        <v>193</v>
      </c>
      <c r="E34" s="152" t="s">
        <v>207</v>
      </c>
      <c r="F34" s="153" t="s">
        <v>191</v>
      </c>
      <c r="G34" s="137"/>
      <c r="H34" s="138"/>
      <c r="I34" s="138"/>
      <c r="J34" s="138"/>
      <c r="K34" s="138" t="s">
        <v>257</v>
      </c>
      <c r="L34" s="139"/>
      <c r="M34" s="140"/>
      <c r="N34" s="154"/>
      <c r="O34" s="155"/>
      <c r="P34" s="140"/>
      <c r="Q34" s="154"/>
      <c r="R34" s="155"/>
      <c r="S34" s="143" t="e">
        <f>#REF!</f>
        <v>#REF!</v>
      </c>
      <c r="T34" s="156"/>
      <c r="U34" s="157"/>
    </row>
    <row r="35" spans="1:21" x14ac:dyDescent="0.3">
      <c r="A35" s="110" t="s">
        <v>258</v>
      </c>
      <c r="B35" s="151" t="s">
        <v>191</v>
      </c>
      <c r="C35" s="152" t="s">
        <v>259</v>
      </c>
      <c r="D35" s="152" t="s">
        <v>193</v>
      </c>
      <c r="E35" s="152" t="s">
        <v>207</v>
      </c>
      <c r="F35" s="153" t="s">
        <v>191</v>
      </c>
      <c r="G35" s="137"/>
      <c r="H35" s="138"/>
      <c r="I35" s="138"/>
      <c r="J35" s="138"/>
      <c r="K35" s="138" t="s">
        <v>260</v>
      </c>
      <c r="L35" s="139"/>
      <c r="M35" s="140"/>
      <c r="N35" s="154"/>
      <c r="O35" s="155"/>
      <c r="P35" s="140"/>
      <c r="Q35" s="154"/>
      <c r="R35" s="155"/>
      <c r="S35" s="143" t="e">
        <f>#REF!</f>
        <v>#REF!</v>
      </c>
      <c r="T35" s="156"/>
      <c r="U35" s="157"/>
    </row>
    <row r="36" spans="1:21" x14ac:dyDescent="0.3">
      <c r="A36" s="110" t="s">
        <v>261</v>
      </c>
      <c r="B36" s="151" t="s">
        <v>191</v>
      </c>
      <c r="C36" s="152" t="s">
        <v>262</v>
      </c>
      <c r="D36" s="152" t="s">
        <v>193</v>
      </c>
      <c r="E36" s="152" t="s">
        <v>207</v>
      </c>
      <c r="F36" s="153" t="s">
        <v>191</v>
      </c>
      <c r="G36" s="137"/>
      <c r="H36" s="138"/>
      <c r="I36" s="138"/>
      <c r="J36" s="138"/>
      <c r="K36" s="170" t="s">
        <v>263</v>
      </c>
      <c r="L36" s="139"/>
      <c r="M36" s="140"/>
      <c r="N36" s="154"/>
      <c r="O36" s="155"/>
      <c r="P36" s="140"/>
      <c r="Q36" s="154"/>
      <c r="R36" s="155"/>
      <c r="S36" s="143" t="e">
        <f>#REF!</f>
        <v>#REF!</v>
      </c>
      <c r="T36" s="156"/>
      <c r="U36" s="157"/>
    </row>
    <row r="37" spans="1:21" x14ac:dyDescent="0.3">
      <c r="A37" s="110" t="s">
        <v>264</v>
      </c>
      <c r="B37" s="151" t="s">
        <v>191</v>
      </c>
      <c r="C37" s="152" t="s">
        <v>265</v>
      </c>
      <c r="D37" s="152" t="s">
        <v>193</v>
      </c>
      <c r="E37" s="152" t="s">
        <v>207</v>
      </c>
      <c r="F37" s="153" t="s">
        <v>191</v>
      </c>
      <c r="G37" s="137"/>
      <c r="H37" s="138"/>
      <c r="I37" s="138"/>
      <c r="J37" s="138"/>
      <c r="K37" s="138" t="s">
        <v>240</v>
      </c>
      <c r="L37" s="139"/>
      <c r="M37" s="140"/>
      <c r="N37" s="154"/>
      <c r="O37" s="155"/>
      <c r="P37" s="140"/>
      <c r="Q37" s="154"/>
      <c r="R37" s="155"/>
      <c r="S37" s="143" t="e">
        <f>#REF!</f>
        <v>#REF!</v>
      </c>
      <c r="T37" s="156"/>
      <c r="U37" s="157"/>
    </row>
    <row r="38" spans="1:21" x14ac:dyDescent="0.3">
      <c r="A38" s="110" t="s">
        <v>266</v>
      </c>
      <c r="B38" s="151" t="s">
        <v>191</v>
      </c>
      <c r="C38" s="152" t="s">
        <v>267</v>
      </c>
      <c r="D38" s="152" t="s">
        <v>193</v>
      </c>
      <c r="E38" s="152" t="s">
        <v>207</v>
      </c>
      <c r="F38" s="153" t="s">
        <v>191</v>
      </c>
      <c r="G38" s="137"/>
      <c r="H38" s="138"/>
      <c r="I38" s="138"/>
      <c r="J38" s="138"/>
      <c r="K38" s="170" t="s">
        <v>268</v>
      </c>
      <c r="L38" s="139"/>
      <c r="M38" s="140"/>
      <c r="N38" s="154"/>
      <c r="O38" s="155"/>
      <c r="P38" s="140"/>
      <c r="Q38" s="154"/>
      <c r="R38" s="155"/>
      <c r="S38" s="143" t="e">
        <f>#REF!</f>
        <v>#REF!</v>
      </c>
      <c r="T38" s="156"/>
      <c r="U38" s="157"/>
    </row>
    <row r="39" spans="1:21" x14ac:dyDescent="0.3">
      <c r="A39" s="110" t="s">
        <v>269</v>
      </c>
      <c r="B39" s="151" t="s">
        <v>191</v>
      </c>
      <c r="C39" s="152" t="s">
        <v>270</v>
      </c>
      <c r="D39" s="152" t="s">
        <v>193</v>
      </c>
      <c r="E39" s="152" t="s">
        <v>207</v>
      </c>
      <c r="F39" s="153" t="s">
        <v>191</v>
      </c>
      <c r="G39" s="137"/>
      <c r="H39" s="138"/>
      <c r="I39" s="138"/>
      <c r="J39" s="138"/>
      <c r="K39" s="138" t="s">
        <v>271</v>
      </c>
      <c r="L39" s="139"/>
      <c r="M39" s="140"/>
      <c r="N39" s="154"/>
      <c r="O39" s="155"/>
      <c r="P39" s="140"/>
      <c r="Q39" s="154"/>
      <c r="R39" s="155"/>
      <c r="S39" s="143" t="e">
        <f>#REF!</f>
        <v>#REF!</v>
      </c>
      <c r="T39" s="156"/>
      <c r="U39" s="157"/>
    </row>
    <row r="40" spans="1:21" x14ac:dyDescent="0.3">
      <c r="A40" s="110" t="s">
        <v>272</v>
      </c>
      <c r="B40" s="151" t="s">
        <v>191</v>
      </c>
      <c r="C40" s="152" t="s">
        <v>273</v>
      </c>
      <c r="D40" s="152" t="s">
        <v>193</v>
      </c>
      <c r="E40" s="152" t="s">
        <v>203</v>
      </c>
      <c r="F40" s="153" t="s">
        <v>191</v>
      </c>
      <c r="G40" s="137"/>
      <c r="H40" s="138"/>
      <c r="I40" s="138"/>
      <c r="J40" s="138" t="s">
        <v>274</v>
      </c>
      <c r="K40" s="138"/>
      <c r="L40" s="139"/>
      <c r="M40" s="140"/>
      <c r="N40" s="154"/>
      <c r="O40" s="155"/>
      <c r="P40" s="140"/>
      <c r="Q40" s="154"/>
      <c r="R40" s="155"/>
      <c r="S40" s="143" t="e">
        <f>#REF!</f>
        <v>#REF!</v>
      </c>
      <c r="T40" s="156"/>
      <c r="U40" s="157"/>
    </row>
    <row r="41" spans="1:21" x14ac:dyDescent="0.3">
      <c r="A41" s="110" t="s">
        <v>275</v>
      </c>
      <c r="B41" s="151" t="s">
        <v>191</v>
      </c>
      <c r="C41" s="152" t="s">
        <v>276</v>
      </c>
      <c r="D41" s="152" t="s">
        <v>193</v>
      </c>
      <c r="E41" s="152" t="s">
        <v>203</v>
      </c>
      <c r="F41" s="153" t="s">
        <v>191</v>
      </c>
      <c r="G41" s="137"/>
      <c r="H41" s="138"/>
      <c r="I41" s="138"/>
      <c r="J41" s="138" t="s">
        <v>277</v>
      </c>
      <c r="K41" s="138"/>
      <c r="L41" s="139"/>
      <c r="M41" s="140"/>
      <c r="N41" s="154"/>
      <c r="O41" s="155"/>
      <c r="P41" s="140"/>
      <c r="Q41" s="154"/>
      <c r="R41" s="155"/>
      <c r="S41" s="143" t="e">
        <f>#REF!</f>
        <v>#REF!</v>
      </c>
      <c r="T41" s="156"/>
      <c r="U41" s="157"/>
    </row>
    <row r="42" spans="1:21" x14ac:dyDescent="0.3">
      <c r="A42" s="110" t="s">
        <v>278</v>
      </c>
      <c r="B42" s="134" t="s">
        <v>191</v>
      </c>
      <c r="C42" s="135" t="s">
        <v>279</v>
      </c>
      <c r="D42" s="135" t="s">
        <v>193</v>
      </c>
      <c r="E42" s="135" t="s">
        <v>199</v>
      </c>
      <c r="F42" s="136" t="s">
        <v>195</v>
      </c>
      <c r="G42" s="137"/>
      <c r="H42" s="138"/>
      <c r="I42" s="138" t="s">
        <v>280</v>
      </c>
      <c r="J42" s="138"/>
      <c r="K42" s="138"/>
      <c r="L42" s="139"/>
      <c r="M42" s="140"/>
      <c r="N42" s="167">
        <f>SUM(M43:M44)</f>
        <v>0</v>
      </c>
      <c r="O42" s="168" t="b">
        <f>AND(N42&gt;=SUM(M42)-2,N42&lt;=SUM(M42)+2)</f>
        <v>1</v>
      </c>
      <c r="P42" s="140"/>
      <c r="Q42" s="167">
        <f>SUM(P43:P44)</f>
        <v>0</v>
      </c>
      <c r="R42" s="168" t="b">
        <f>AND(Q42&gt;=SUM(P42)-2,Q42&lt;=SUM(P42)+2)</f>
        <v>1</v>
      </c>
      <c r="S42" s="143" t="e">
        <f>#REF!</f>
        <v>#REF!</v>
      </c>
      <c r="T42" s="167" t="e">
        <f>SUM(S43:S44)</f>
        <v>#REF!</v>
      </c>
      <c r="U42" s="169" t="e">
        <f>AND(T42&gt;=SUM(S42)-2,T42&lt;=SUM(S42)+2)</f>
        <v>#REF!</v>
      </c>
    </row>
    <row r="43" spans="1:21" x14ac:dyDescent="0.3">
      <c r="A43" s="110" t="s">
        <v>281</v>
      </c>
      <c r="B43" s="151" t="s">
        <v>191</v>
      </c>
      <c r="C43" s="152" t="s">
        <v>282</v>
      </c>
      <c r="D43" s="152" t="s">
        <v>193</v>
      </c>
      <c r="E43" s="152" t="s">
        <v>203</v>
      </c>
      <c r="F43" s="153" t="s">
        <v>191</v>
      </c>
      <c r="G43" s="137"/>
      <c r="H43" s="138"/>
      <c r="I43" s="138"/>
      <c r="J43" s="138" t="s">
        <v>38</v>
      </c>
      <c r="K43" s="138"/>
      <c r="L43" s="139"/>
      <c r="M43" s="140"/>
      <c r="N43" s="154"/>
      <c r="O43" s="155"/>
      <c r="P43" s="140"/>
      <c r="Q43" s="154"/>
      <c r="R43" s="155"/>
      <c r="S43" s="143" t="e">
        <f>#REF!</f>
        <v>#REF!</v>
      </c>
      <c r="T43" s="156"/>
      <c r="U43" s="157"/>
    </row>
    <row r="44" spans="1:21" x14ac:dyDescent="0.3">
      <c r="A44" s="110" t="s">
        <v>283</v>
      </c>
      <c r="B44" s="151" t="s">
        <v>191</v>
      </c>
      <c r="C44" s="152" t="s">
        <v>284</v>
      </c>
      <c r="D44" s="152" t="s">
        <v>193</v>
      </c>
      <c r="E44" s="152" t="s">
        <v>203</v>
      </c>
      <c r="F44" s="153" t="s">
        <v>191</v>
      </c>
      <c r="G44" s="137"/>
      <c r="H44" s="138"/>
      <c r="I44" s="138"/>
      <c r="J44" s="138" t="s">
        <v>240</v>
      </c>
      <c r="K44" s="138"/>
      <c r="L44" s="139"/>
      <c r="M44" s="140"/>
      <c r="N44" s="154"/>
      <c r="O44" s="155"/>
      <c r="P44" s="140"/>
      <c r="Q44" s="154"/>
      <c r="R44" s="155"/>
      <c r="S44" s="143" t="e">
        <f>#REF!</f>
        <v>#REF!</v>
      </c>
      <c r="T44" s="156"/>
      <c r="U44" s="157"/>
    </row>
    <row r="45" spans="1:21" x14ac:dyDescent="0.3">
      <c r="A45" s="110" t="s">
        <v>285</v>
      </c>
      <c r="B45" s="134" t="s">
        <v>191</v>
      </c>
      <c r="C45" s="135" t="s">
        <v>286</v>
      </c>
      <c r="D45" s="135" t="s">
        <v>193</v>
      </c>
      <c r="E45" s="135" t="s">
        <v>199</v>
      </c>
      <c r="F45" s="136" t="s">
        <v>195</v>
      </c>
      <c r="G45" s="137"/>
      <c r="H45" s="138"/>
      <c r="I45" s="138" t="s">
        <v>287</v>
      </c>
      <c r="J45" s="138"/>
      <c r="K45" s="138"/>
      <c r="L45" s="139"/>
      <c r="M45" s="140"/>
      <c r="N45" s="141">
        <f>SUM(N46,M50:M53,M56:M57)</f>
        <v>0</v>
      </c>
      <c r="O45" s="142" t="b">
        <f>AND(N45&gt;=SUM(M45)-2,N45&lt;=SUM(M45)+2)</f>
        <v>1</v>
      </c>
      <c r="P45" s="140"/>
      <c r="Q45" s="141">
        <f>SUM(Q46,P50:P53,P56:P57)</f>
        <v>0</v>
      </c>
      <c r="R45" s="142" t="b">
        <f>AND(Q45&gt;=SUM(P45)-2,Q45&lt;=SUM(P45)+2)</f>
        <v>1</v>
      </c>
      <c r="S45" s="143" t="e">
        <f>#REF!</f>
        <v>#REF!</v>
      </c>
      <c r="T45" s="141" t="e">
        <f>SUM(T46,S50:S53,S56:S57)</f>
        <v>#REF!</v>
      </c>
      <c r="U45" s="144" t="e">
        <f>AND(T45&gt;=SUM(S45)-2,T45&lt;=SUM(S45)+2)</f>
        <v>#REF!</v>
      </c>
    </row>
    <row r="46" spans="1:21" x14ac:dyDescent="0.3">
      <c r="A46" s="110" t="s">
        <v>288</v>
      </c>
      <c r="B46" s="134" t="s">
        <v>191</v>
      </c>
      <c r="C46" s="135" t="s">
        <v>289</v>
      </c>
      <c r="D46" s="135" t="s">
        <v>193</v>
      </c>
      <c r="E46" s="135" t="s">
        <v>203</v>
      </c>
      <c r="F46" s="136" t="s">
        <v>195</v>
      </c>
      <c r="G46" s="137"/>
      <c r="H46" s="138"/>
      <c r="I46" s="138"/>
      <c r="J46" s="138" t="s">
        <v>290</v>
      </c>
      <c r="K46" s="138"/>
      <c r="L46" s="139"/>
      <c r="M46" s="140"/>
      <c r="N46" s="148">
        <f>SUM(M47:M49)</f>
        <v>0</v>
      </c>
      <c r="O46" s="149" t="b">
        <f>AND(N46&gt;=SUM(M46)-2,N46&lt;=SUM(M46)+2)</f>
        <v>1</v>
      </c>
      <c r="P46" s="140"/>
      <c r="Q46" s="148">
        <f>SUM(P47:P49)</f>
        <v>0</v>
      </c>
      <c r="R46" s="149" t="b">
        <f>AND(Q46&gt;=SUM(P46)-2,Q46&lt;=SUM(P46)+2)</f>
        <v>1</v>
      </c>
      <c r="S46" s="143" t="e">
        <f>#REF!</f>
        <v>#REF!</v>
      </c>
      <c r="T46" s="148" t="e">
        <f>SUM(S47:S49)</f>
        <v>#REF!</v>
      </c>
      <c r="U46" s="150" t="e">
        <f>AND(T46&gt;=SUM(S46)-2,T46&lt;=SUM(S46)+2)</f>
        <v>#REF!</v>
      </c>
    </row>
    <row r="47" spans="1:21" x14ac:dyDescent="0.3">
      <c r="A47" s="110" t="s">
        <v>291</v>
      </c>
      <c r="B47" s="151" t="s">
        <v>191</v>
      </c>
      <c r="C47" s="152" t="s">
        <v>292</v>
      </c>
      <c r="D47" s="152" t="s">
        <v>193</v>
      </c>
      <c r="E47" s="152" t="s">
        <v>207</v>
      </c>
      <c r="F47" s="153" t="s">
        <v>191</v>
      </c>
      <c r="G47" s="137"/>
      <c r="H47" s="138"/>
      <c r="I47" s="138"/>
      <c r="J47" s="138"/>
      <c r="K47" s="138" t="s">
        <v>293</v>
      </c>
      <c r="L47" s="139"/>
      <c r="M47" s="140"/>
      <c r="N47" s="154"/>
      <c r="O47" s="155"/>
      <c r="P47" s="140"/>
      <c r="Q47" s="154"/>
      <c r="R47" s="155"/>
      <c r="S47" s="143" t="e">
        <f>#REF!</f>
        <v>#REF!</v>
      </c>
      <c r="T47" s="156"/>
      <c r="U47" s="157"/>
    </row>
    <row r="48" spans="1:21" x14ac:dyDescent="0.3">
      <c r="A48" s="110" t="s">
        <v>294</v>
      </c>
      <c r="B48" s="151" t="s">
        <v>191</v>
      </c>
      <c r="C48" s="152" t="s">
        <v>295</v>
      </c>
      <c r="D48" s="152" t="s">
        <v>193</v>
      </c>
      <c r="E48" s="152" t="s">
        <v>207</v>
      </c>
      <c r="F48" s="153" t="s">
        <v>191</v>
      </c>
      <c r="G48" s="137"/>
      <c r="H48" s="138"/>
      <c r="I48" s="138"/>
      <c r="J48" s="138"/>
      <c r="K48" s="138" t="s">
        <v>296</v>
      </c>
      <c r="L48" s="139"/>
      <c r="M48" s="140"/>
      <c r="N48" s="154"/>
      <c r="O48" s="155"/>
      <c r="P48" s="140"/>
      <c r="Q48" s="154"/>
      <c r="R48" s="155"/>
      <c r="S48" s="143" t="e">
        <f>#REF!</f>
        <v>#REF!</v>
      </c>
      <c r="T48" s="156"/>
      <c r="U48" s="157"/>
    </row>
    <row r="49" spans="1:21" x14ac:dyDescent="0.3">
      <c r="A49" s="110" t="s">
        <v>297</v>
      </c>
      <c r="B49" s="151" t="s">
        <v>191</v>
      </c>
      <c r="C49" s="152" t="s">
        <v>298</v>
      </c>
      <c r="D49" s="152" t="s">
        <v>193</v>
      </c>
      <c r="E49" s="152" t="s">
        <v>207</v>
      </c>
      <c r="F49" s="153" t="s">
        <v>191</v>
      </c>
      <c r="G49" s="137"/>
      <c r="H49" s="138"/>
      <c r="I49" s="138"/>
      <c r="J49" s="138"/>
      <c r="K49" s="138" t="s">
        <v>240</v>
      </c>
      <c r="L49" s="139"/>
      <c r="M49" s="140"/>
      <c r="N49" s="154"/>
      <c r="O49" s="155"/>
      <c r="P49" s="140"/>
      <c r="Q49" s="154"/>
      <c r="R49" s="155"/>
      <c r="S49" s="143" t="e">
        <f>#REF!</f>
        <v>#REF!</v>
      </c>
      <c r="T49" s="156"/>
      <c r="U49" s="157"/>
    </row>
    <row r="50" spans="1:21" x14ac:dyDescent="0.3">
      <c r="A50" s="110" t="s">
        <v>299</v>
      </c>
      <c r="B50" s="151" t="s">
        <v>191</v>
      </c>
      <c r="C50" s="152" t="s">
        <v>300</v>
      </c>
      <c r="D50" s="152" t="s">
        <v>193</v>
      </c>
      <c r="E50" s="152" t="s">
        <v>203</v>
      </c>
      <c r="F50" s="153" t="s">
        <v>191</v>
      </c>
      <c r="G50" s="137"/>
      <c r="H50" s="138"/>
      <c r="I50" s="138"/>
      <c r="J50" s="138" t="s">
        <v>301</v>
      </c>
      <c r="K50" s="138"/>
      <c r="L50" s="139"/>
      <c r="M50" s="140"/>
      <c r="N50" s="154"/>
      <c r="O50" s="155"/>
      <c r="P50" s="140"/>
      <c r="Q50" s="154"/>
      <c r="R50" s="155"/>
      <c r="S50" s="171"/>
      <c r="T50" s="156"/>
      <c r="U50" s="169" t="b">
        <f>S50=""</f>
        <v>1</v>
      </c>
    </row>
    <row r="51" spans="1:21" x14ac:dyDescent="0.3">
      <c r="A51" s="110" t="s">
        <v>302</v>
      </c>
      <c r="B51" s="151" t="s">
        <v>191</v>
      </c>
      <c r="C51" s="152" t="s">
        <v>303</v>
      </c>
      <c r="D51" s="152" t="s">
        <v>193</v>
      </c>
      <c r="E51" s="152" t="s">
        <v>203</v>
      </c>
      <c r="F51" s="153" t="s">
        <v>191</v>
      </c>
      <c r="G51" s="137"/>
      <c r="H51" s="138"/>
      <c r="I51" s="138"/>
      <c r="J51" s="138" t="s">
        <v>304</v>
      </c>
      <c r="K51" s="138"/>
      <c r="L51" s="139"/>
      <c r="M51" s="140"/>
      <c r="N51" s="154"/>
      <c r="O51" s="155"/>
      <c r="P51" s="140"/>
      <c r="Q51" s="154"/>
      <c r="R51" s="155"/>
      <c r="S51" s="143" t="e">
        <f>#REF!</f>
        <v>#REF!</v>
      </c>
      <c r="T51" s="156"/>
      <c r="U51" s="157"/>
    </row>
    <row r="52" spans="1:21" x14ac:dyDescent="0.3">
      <c r="A52" s="110" t="s">
        <v>305</v>
      </c>
      <c r="B52" s="151" t="s">
        <v>191</v>
      </c>
      <c r="C52" s="152" t="s">
        <v>306</v>
      </c>
      <c r="D52" s="152" t="s">
        <v>193</v>
      </c>
      <c r="E52" s="152" t="s">
        <v>203</v>
      </c>
      <c r="F52" s="153" t="s">
        <v>191</v>
      </c>
      <c r="G52" s="137"/>
      <c r="H52" s="138"/>
      <c r="I52" s="138"/>
      <c r="J52" s="138" t="s">
        <v>307</v>
      </c>
      <c r="K52" s="138"/>
      <c r="L52" s="139"/>
      <c r="M52" s="140"/>
      <c r="N52" s="154"/>
      <c r="O52" s="155"/>
      <c r="P52" s="140"/>
      <c r="Q52" s="154"/>
      <c r="R52" s="155"/>
      <c r="S52" s="143" t="e">
        <f>#REF!</f>
        <v>#REF!</v>
      </c>
      <c r="T52" s="156"/>
      <c r="U52" s="157"/>
    </row>
    <row r="53" spans="1:21" x14ac:dyDescent="0.3">
      <c r="A53" s="110" t="s">
        <v>308</v>
      </c>
      <c r="B53" s="134" t="s">
        <v>191</v>
      </c>
      <c r="C53" s="135" t="s">
        <v>309</v>
      </c>
      <c r="D53" s="135" t="s">
        <v>193</v>
      </c>
      <c r="E53" s="135" t="s">
        <v>203</v>
      </c>
      <c r="F53" s="136" t="s">
        <v>195</v>
      </c>
      <c r="G53" s="137"/>
      <c r="H53" s="138"/>
      <c r="I53" s="138"/>
      <c r="J53" s="138" t="s">
        <v>310</v>
      </c>
      <c r="K53" s="138"/>
      <c r="L53" s="139"/>
      <c r="M53" s="140"/>
      <c r="N53" s="167">
        <f>SUM(M54:M55)</f>
        <v>0</v>
      </c>
      <c r="O53" s="168" t="b">
        <f>AND(N53&gt;=SUM(M53)-2,N53&lt;=SUM(M53)+2)</f>
        <v>1</v>
      </c>
      <c r="P53" s="140"/>
      <c r="Q53" s="167">
        <f>SUM(P54:P55)</f>
        <v>0</v>
      </c>
      <c r="R53" s="168" t="b">
        <f>AND(Q53&gt;=SUM(P53)-2,Q53&lt;=SUM(P53)+2)</f>
        <v>1</v>
      </c>
      <c r="S53" s="143" t="e">
        <f>#REF!</f>
        <v>#REF!</v>
      </c>
      <c r="T53" s="167" t="e">
        <f>SUM(S54:S55)</f>
        <v>#REF!</v>
      </c>
      <c r="U53" s="169" t="e">
        <f>AND(T53&gt;=SUM(S53)-2,T53&lt;=SUM(S53)+2)</f>
        <v>#REF!</v>
      </c>
    </row>
    <row r="54" spans="1:21" x14ac:dyDescent="0.3">
      <c r="A54" s="110" t="s">
        <v>311</v>
      </c>
      <c r="B54" s="151" t="s">
        <v>191</v>
      </c>
      <c r="C54" s="152" t="s">
        <v>312</v>
      </c>
      <c r="D54" s="152" t="s">
        <v>193</v>
      </c>
      <c r="E54" s="152" t="s">
        <v>207</v>
      </c>
      <c r="F54" s="153" t="s">
        <v>191</v>
      </c>
      <c r="G54" s="137"/>
      <c r="H54" s="138"/>
      <c r="I54" s="138"/>
      <c r="J54" s="138"/>
      <c r="K54" s="138" t="s">
        <v>313</v>
      </c>
      <c r="L54" s="139"/>
      <c r="M54" s="140"/>
      <c r="N54" s="154"/>
      <c r="O54" s="155"/>
      <c r="P54" s="140"/>
      <c r="Q54" s="154"/>
      <c r="R54" s="155"/>
      <c r="S54" s="143" t="e">
        <f>#REF!</f>
        <v>#REF!</v>
      </c>
      <c r="T54" s="156"/>
      <c r="U54" s="157"/>
    </row>
    <row r="55" spans="1:21" x14ac:dyDescent="0.3">
      <c r="A55" s="110" t="s">
        <v>314</v>
      </c>
      <c r="B55" s="151" t="s">
        <v>191</v>
      </c>
      <c r="C55" s="152" t="s">
        <v>315</v>
      </c>
      <c r="D55" s="152" t="s">
        <v>193</v>
      </c>
      <c r="E55" s="152" t="s">
        <v>207</v>
      </c>
      <c r="F55" s="153" t="s">
        <v>191</v>
      </c>
      <c r="G55" s="137"/>
      <c r="H55" s="138"/>
      <c r="I55" s="138"/>
      <c r="J55" s="138"/>
      <c r="K55" s="138" t="s">
        <v>240</v>
      </c>
      <c r="L55" s="139"/>
      <c r="M55" s="140"/>
      <c r="N55" s="154"/>
      <c r="O55" s="155"/>
      <c r="P55" s="140"/>
      <c r="Q55" s="154"/>
      <c r="R55" s="155"/>
      <c r="S55" s="143" t="e">
        <f>#REF!</f>
        <v>#REF!</v>
      </c>
      <c r="T55" s="156"/>
      <c r="U55" s="157"/>
    </row>
    <row r="56" spans="1:21" x14ac:dyDescent="0.3">
      <c r="A56" s="110" t="s">
        <v>316</v>
      </c>
      <c r="B56" s="151" t="s">
        <v>191</v>
      </c>
      <c r="C56" s="152" t="s">
        <v>317</v>
      </c>
      <c r="D56" s="152" t="s">
        <v>193</v>
      </c>
      <c r="E56" s="152" t="s">
        <v>203</v>
      </c>
      <c r="F56" s="153" t="s">
        <v>191</v>
      </c>
      <c r="G56" s="137"/>
      <c r="H56" s="138"/>
      <c r="I56" s="138"/>
      <c r="J56" s="138" t="s">
        <v>240</v>
      </c>
      <c r="K56" s="138"/>
      <c r="L56" s="139"/>
      <c r="M56" s="140"/>
      <c r="N56" s="154"/>
      <c r="O56" s="155"/>
      <c r="P56" s="140"/>
      <c r="Q56" s="154"/>
      <c r="R56" s="155"/>
      <c r="S56" s="143" t="e">
        <f>#REF!</f>
        <v>#REF!</v>
      </c>
      <c r="T56" s="156"/>
      <c r="U56" s="157"/>
    </row>
    <row r="57" spans="1:21" x14ac:dyDescent="0.3">
      <c r="A57" s="110" t="s">
        <v>318</v>
      </c>
      <c r="B57" s="151" t="s">
        <v>191</v>
      </c>
      <c r="C57" s="152" t="s">
        <v>319</v>
      </c>
      <c r="D57" s="152" t="s">
        <v>193</v>
      </c>
      <c r="E57" s="152" t="s">
        <v>203</v>
      </c>
      <c r="F57" s="153" t="s">
        <v>191</v>
      </c>
      <c r="G57" s="137"/>
      <c r="H57" s="138"/>
      <c r="I57" s="138"/>
      <c r="J57" s="138" t="s">
        <v>320</v>
      </c>
      <c r="K57" s="138"/>
      <c r="L57" s="139"/>
      <c r="M57" s="140"/>
      <c r="N57" s="154"/>
      <c r="O57" s="155"/>
      <c r="P57" s="140"/>
      <c r="Q57" s="154"/>
      <c r="R57" s="155"/>
      <c r="S57" s="143" t="e">
        <f>#REF!</f>
        <v>#REF!</v>
      </c>
      <c r="T57" s="156"/>
      <c r="U57" s="157"/>
    </row>
    <row r="58" spans="1:21" x14ac:dyDescent="0.3">
      <c r="A58" s="110" t="s">
        <v>321</v>
      </c>
      <c r="B58" s="134" t="s">
        <v>191</v>
      </c>
      <c r="C58" s="135" t="s">
        <v>322</v>
      </c>
      <c r="D58" s="135" t="s">
        <v>193</v>
      </c>
      <c r="E58" s="135" t="s">
        <v>194</v>
      </c>
      <c r="F58" s="136" t="s">
        <v>195</v>
      </c>
      <c r="G58" s="137"/>
      <c r="H58" s="138" t="s">
        <v>323</v>
      </c>
      <c r="I58" s="138"/>
      <c r="J58" s="138"/>
      <c r="K58" s="138"/>
      <c r="L58" s="139"/>
      <c r="M58" s="140"/>
      <c r="N58" s="141">
        <f>SUM(M59:M62,M65:M67)</f>
        <v>0</v>
      </c>
      <c r="O58" s="142" t="b">
        <f>AND(N58&gt;=SUM(M58)-2,N58&lt;=SUM(M58)+2)</f>
        <v>1</v>
      </c>
      <c r="P58" s="140"/>
      <c r="Q58" s="141">
        <f>SUM(P59:P62,P65:P67)</f>
        <v>0</v>
      </c>
      <c r="R58" s="142" t="b">
        <f>AND(Q58&gt;=SUM(P58)-2,Q58&lt;=SUM(P58)+2)</f>
        <v>1</v>
      </c>
      <c r="S58" s="143" t="e">
        <f>#REF!</f>
        <v>#REF!</v>
      </c>
      <c r="T58" s="141" t="e">
        <f>SUM(S59:S62,S65:S67)</f>
        <v>#REF!</v>
      </c>
      <c r="U58" s="144" t="e">
        <f>AND(T58&gt;=SUM(S58)-2,T58&lt;=SUM(S58)+2)</f>
        <v>#REF!</v>
      </c>
    </row>
    <row r="59" spans="1:21" x14ac:dyDescent="0.3">
      <c r="A59" s="110" t="s">
        <v>324</v>
      </c>
      <c r="B59" s="134" t="s">
        <v>191</v>
      </c>
      <c r="C59" s="135" t="s">
        <v>325</v>
      </c>
      <c r="D59" s="135" t="s">
        <v>193</v>
      </c>
      <c r="E59" s="135" t="s">
        <v>199</v>
      </c>
      <c r="F59" s="136" t="s">
        <v>195</v>
      </c>
      <c r="G59" s="137"/>
      <c r="H59" s="138"/>
      <c r="I59" s="138" t="s">
        <v>326</v>
      </c>
      <c r="J59" s="138"/>
      <c r="K59" s="138"/>
      <c r="L59" s="139"/>
      <c r="M59" s="140"/>
      <c r="N59" s="148">
        <f>N208</f>
        <v>0</v>
      </c>
      <c r="O59" s="149" t="b">
        <f>AND(N59&gt;=SUM(M59)-2,N59&lt;=SUM(M59)+2)</f>
        <v>1</v>
      </c>
      <c r="P59" s="140"/>
      <c r="Q59" s="148">
        <f>Q208</f>
        <v>0</v>
      </c>
      <c r="R59" s="149" t="b">
        <f>AND(Q59&gt;=SUM(P59)-2,Q59&lt;=SUM(P59)+2)</f>
        <v>1</v>
      </c>
      <c r="S59" s="143" t="e">
        <f>#REF!</f>
        <v>#REF!</v>
      </c>
      <c r="T59" s="148" t="e">
        <f>IF(COUNTBLANK(S160:S208)=49,S59,T208)</f>
        <v>#REF!</v>
      </c>
      <c r="U59" s="150" t="e">
        <f>AND(T59&gt;=SUM(S59)-2,T59&lt;=SUM(S59)+2)</f>
        <v>#REF!</v>
      </c>
    </row>
    <row r="60" spans="1:21" x14ac:dyDescent="0.3">
      <c r="A60" s="110" t="s">
        <v>327</v>
      </c>
      <c r="B60" s="151" t="s">
        <v>191</v>
      </c>
      <c r="C60" s="152" t="s">
        <v>328</v>
      </c>
      <c r="D60" s="152" t="s">
        <v>193</v>
      </c>
      <c r="E60" s="152" t="s">
        <v>199</v>
      </c>
      <c r="F60" s="153" t="s">
        <v>191</v>
      </c>
      <c r="G60" s="137"/>
      <c r="H60" s="138"/>
      <c r="I60" s="138" t="s">
        <v>329</v>
      </c>
      <c r="J60" s="138"/>
      <c r="K60" s="138"/>
      <c r="L60" s="139"/>
      <c r="M60" s="140"/>
      <c r="N60" s="154"/>
      <c r="O60" s="155"/>
      <c r="P60" s="140"/>
      <c r="Q60" s="154"/>
      <c r="R60" s="155"/>
      <c r="S60" s="143" t="e">
        <f>#REF!</f>
        <v>#REF!</v>
      </c>
      <c r="T60" s="156"/>
      <c r="U60" s="157"/>
    </row>
    <row r="61" spans="1:21" x14ac:dyDescent="0.3">
      <c r="A61" s="110" t="s">
        <v>330</v>
      </c>
      <c r="B61" s="151" t="s">
        <v>191</v>
      </c>
      <c r="C61" s="152" t="s">
        <v>331</v>
      </c>
      <c r="D61" s="152" t="s">
        <v>193</v>
      </c>
      <c r="E61" s="152" t="s">
        <v>199</v>
      </c>
      <c r="F61" s="153" t="s">
        <v>191</v>
      </c>
      <c r="G61" s="137"/>
      <c r="H61" s="138"/>
      <c r="I61" s="138" t="s">
        <v>332</v>
      </c>
      <c r="J61" s="138"/>
      <c r="K61" s="138"/>
      <c r="L61" s="139"/>
      <c r="M61" s="140"/>
      <c r="N61" s="154"/>
      <c r="O61" s="155"/>
      <c r="P61" s="140"/>
      <c r="Q61" s="154"/>
      <c r="R61" s="155"/>
      <c r="S61" s="143" t="e">
        <f>#REF!</f>
        <v>#REF!</v>
      </c>
      <c r="T61" s="156"/>
      <c r="U61" s="157"/>
    </row>
    <row r="62" spans="1:21" x14ac:dyDescent="0.3">
      <c r="A62" s="110" t="s">
        <v>333</v>
      </c>
      <c r="B62" s="134" t="s">
        <v>191</v>
      </c>
      <c r="C62" s="135" t="s">
        <v>334</v>
      </c>
      <c r="D62" s="135" t="s">
        <v>193</v>
      </c>
      <c r="E62" s="135" t="s">
        <v>199</v>
      </c>
      <c r="F62" s="136" t="s">
        <v>195</v>
      </c>
      <c r="G62" s="137"/>
      <c r="H62" s="138"/>
      <c r="I62" s="138" t="s">
        <v>310</v>
      </c>
      <c r="J62" s="138"/>
      <c r="K62" s="138"/>
      <c r="L62" s="139"/>
      <c r="M62" s="140"/>
      <c r="N62" s="167">
        <f>SUM(M63:M64)</f>
        <v>0</v>
      </c>
      <c r="O62" s="168" t="b">
        <f>AND(N62&gt;=SUM(M62)-2,N62&lt;=SUM(M62)+2)</f>
        <v>1</v>
      </c>
      <c r="P62" s="140"/>
      <c r="Q62" s="167">
        <f>SUM(P63:P64)</f>
        <v>0</v>
      </c>
      <c r="R62" s="168" t="b">
        <f>AND(Q62&gt;=SUM(P62)-2,Q62&lt;=SUM(P62)+2)</f>
        <v>1</v>
      </c>
      <c r="S62" s="143" t="e">
        <f>#REF!</f>
        <v>#REF!</v>
      </c>
      <c r="T62" s="167" t="e">
        <f>SUM(S63:S64)</f>
        <v>#REF!</v>
      </c>
      <c r="U62" s="169" t="e">
        <f>AND(T62&gt;=SUM(S62)-2,T62&lt;=SUM(S62)+2)</f>
        <v>#REF!</v>
      </c>
    </row>
    <row r="63" spans="1:21" x14ac:dyDescent="0.3">
      <c r="A63" s="110" t="s">
        <v>335</v>
      </c>
      <c r="B63" s="151" t="s">
        <v>191</v>
      </c>
      <c r="C63" s="152" t="s">
        <v>336</v>
      </c>
      <c r="D63" s="152" t="s">
        <v>193</v>
      </c>
      <c r="E63" s="152" t="s">
        <v>203</v>
      </c>
      <c r="F63" s="153" t="s">
        <v>191</v>
      </c>
      <c r="G63" s="137"/>
      <c r="H63" s="138"/>
      <c r="I63" s="138"/>
      <c r="J63" s="138" t="s">
        <v>337</v>
      </c>
      <c r="K63" s="138"/>
      <c r="L63" s="139"/>
      <c r="M63" s="140"/>
      <c r="N63" s="154"/>
      <c r="O63" s="155"/>
      <c r="P63" s="140"/>
      <c r="Q63" s="154"/>
      <c r="R63" s="155"/>
      <c r="S63" s="143" t="e">
        <f>#REF!</f>
        <v>#REF!</v>
      </c>
      <c r="T63" s="156"/>
      <c r="U63" s="157"/>
    </row>
    <row r="64" spans="1:21" x14ac:dyDescent="0.3">
      <c r="A64" s="110" t="s">
        <v>338</v>
      </c>
      <c r="B64" s="151" t="s">
        <v>191</v>
      </c>
      <c r="C64" s="152" t="s">
        <v>339</v>
      </c>
      <c r="D64" s="152" t="s">
        <v>193</v>
      </c>
      <c r="E64" s="152" t="s">
        <v>203</v>
      </c>
      <c r="F64" s="153" t="s">
        <v>191</v>
      </c>
      <c r="G64" s="137"/>
      <c r="H64" s="138"/>
      <c r="I64" s="138"/>
      <c r="J64" s="138" t="s">
        <v>313</v>
      </c>
      <c r="K64" s="138"/>
      <c r="L64" s="139"/>
      <c r="M64" s="140"/>
      <c r="N64" s="154"/>
      <c r="O64" s="155"/>
      <c r="P64" s="140"/>
      <c r="Q64" s="154"/>
      <c r="R64" s="155"/>
      <c r="S64" s="143" t="e">
        <f>#REF!</f>
        <v>#REF!</v>
      </c>
      <c r="T64" s="156"/>
      <c r="U64" s="157"/>
    </row>
    <row r="65" spans="1:21" x14ac:dyDescent="0.3">
      <c r="A65" s="110" t="s">
        <v>340</v>
      </c>
      <c r="B65" s="151" t="s">
        <v>191</v>
      </c>
      <c r="C65" s="152" t="s">
        <v>341</v>
      </c>
      <c r="D65" s="152" t="s">
        <v>193</v>
      </c>
      <c r="E65" s="152" t="s">
        <v>199</v>
      </c>
      <c r="F65" s="153" t="s">
        <v>191</v>
      </c>
      <c r="G65" s="137"/>
      <c r="H65" s="138"/>
      <c r="I65" s="138" t="s">
        <v>342</v>
      </c>
      <c r="J65" s="138"/>
      <c r="K65" s="138"/>
      <c r="L65" s="139"/>
      <c r="M65" s="140"/>
      <c r="N65" s="154"/>
      <c r="O65" s="155"/>
      <c r="P65" s="140"/>
      <c r="Q65" s="154"/>
      <c r="R65" s="155"/>
      <c r="S65" s="143" t="e">
        <f>#REF!</f>
        <v>#REF!</v>
      </c>
      <c r="T65" s="156"/>
      <c r="U65" s="157"/>
    </row>
    <row r="66" spans="1:21" x14ac:dyDescent="0.3">
      <c r="A66" s="110" t="s">
        <v>343</v>
      </c>
      <c r="B66" s="151" t="s">
        <v>191</v>
      </c>
      <c r="C66" s="152" t="s">
        <v>344</v>
      </c>
      <c r="D66" s="152" t="s">
        <v>193</v>
      </c>
      <c r="E66" s="152" t="s">
        <v>199</v>
      </c>
      <c r="F66" s="153" t="s">
        <v>191</v>
      </c>
      <c r="G66" s="137"/>
      <c r="H66" s="138"/>
      <c r="I66" s="138" t="s">
        <v>240</v>
      </c>
      <c r="J66" s="138"/>
      <c r="K66" s="138"/>
      <c r="L66" s="139"/>
      <c r="M66" s="140"/>
      <c r="N66" s="154"/>
      <c r="O66" s="155"/>
      <c r="P66" s="140"/>
      <c r="Q66" s="154"/>
      <c r="R66" s="155"/>
      <c r="S66" s="143" t="e">
        <f>#REF!</f>
        <v>#REF!</v>
      </c>
      <c r="T66" s="156"/>
      <c r="U66" s="157"/>
    </row>
    <row r="67" spans="1:21" x14ac:dyDescent="0.3">
      <c r="A67" s="110" t="s">
        <v>345</v>
      </c>
      <c r="B67" s="172" t="s">
        <v>191</v>
      </c>
      <c r="C67" s="173" t="s">
        <v>346</v>
      </c>
      <c r="D67" s="173" t="s">
        <v>193</v>
      </c>
      <c r="E67" s="173" t="s">
        <v>199</v>
      </c>
      <c r="F67" s="174" t="s">
        <v>191</v>
      </c>
      <c r="G67" s="175"/>
      <c r="H67" s="176"/>
      <c r="I67" s="176" t="s">
        <v>320</v>
      </c>
      <c r="J67" s="176"/>
      <c r="K67" s="176"/>
      <c r="L67" s="177"/>
      <c r="M67" s="178"/>
      <c r="N67" s="154"/>
      <c r="O67" s="155"/>
      <c r="P67" s="178"/>
      <c r="Q67" s="154"/>
      <c r="R67" s="155"/>
      <c r="S67" s="179" t="e">
        <f>#REF!</f>
        <v>#REF!</v>
      </c>
      <c r="T67" s="156"/>
      <c r="U67" s="157"/>
    </row>
    <row r="68" spans="1:21" ht="15.55" thickBot="1" x14ac:dyDescent="0.35">
      <c r="A68" s="110" t="s">
        <v>347</v>
      </c>
      <c r="B68" s="180" t="s">
        <v>191</v>
      </c>
      <c r="C68" s="181" t="s">
        <v>348</v>
      </c>
      <c r="D68" s="181" t="s">
        <v>193</v>
      </c>
      <c r="E68" s="181" t="s">
        <v>194</v>
      </c>
      <c r="F68" s="182" t="s">
        <v>191</v>
      </c>
      <c r="G68" s="175"/>
      <c r="H68" s="176" t="s">
        <v>349</v>
      </c>
      <c r="I68" s="176"/>
      <c r="J68" s="176"/>
      <c r="K68" s="176"/>
      <c r="L68" s="177"/>
      <c r="M68" s="183"/>
      <c r="N68" s="154"/>
      <c r="O68" s="184" t="b">
        <f>M68=""</f>
        <v>1</v>
      </c>
      <c r="P68" s="178"/>
      <c r="Q68" s="154"/>
      <c r="R68" s="155"/>
      <c r="S68" s="179" t="e">
        <f>#REF!</f>
        <v>#REF!</v>
      </c>
      <c r="T68" s="156"/>
      <c r="U68" s="157"/>
    </row>
    <row r="69" spans="1:21" ht="15.55" thickBot="1" x14ac:dyDescent="0.35">
      <c r="A69" s="110" t="s">
        <v>350</v>
      </c>
      <c r="B69" s="185" t="s">
        <v>191</v>
      </c>
      <c r="C69" s="186" t="s">
        <v>351</v>
      </c>
      <c r="D69" s="186" t="s">
        <v>193</v>
      </c>
      <c r="E69" s="186" t="s">
        <v>191</v>
      </c>
      <c r="F69" s="187" t="s">
        <v>195</v>
      </c>
      <c r="G69" s="188" t="s">
        <v>352</v>
      </c>
      <c r="H69" s="189"/>
      <c r="I69" s="189"/>
      <c r="J69" s="189"/>
      <c r="K69" s="189"/>
      <c r="L69" s="190"/>
      <c r="M69" s="191"/>
      <c r="N69" s="192">
        <f>SUM(N13,N58,M68)</f>
        <v>0</v>
      </c>
      <c r="O69" s="193" t="b">
        <f>AND(N69&gt;=SUM(M69)-2,N69&lt;=SUM(M69)+2)</f>
        <v>1</v>
      </c>
      <c r="P69" s="191"/>
      <c r="Q69" s="192">
        <f>SUM(Q13,Q58,P68)</f>
        <v>0</v>
      </c>
      <c r="R69" s="193" t="b">
        <f>AND(Q69&gt;=SUM(P69)-2,Q69&lt;=SUM(P69)+2)</f>
        <v>1</v>
      </c>
      <c r="S69" s="194" t="e">
        <f>#REF!</f>
        <v>#REF!</v>
      </c>
      <c r="T69" s="192" t="e">
        <f>SUM(T13,T58,S68)</f>
        <v>#REF!</v>
      </c>
      <c r="U69" s="195" t="e">
        <f>AND(T69&gt;=SUM(S69)-2,T69&lt;=SUM(S69)+2)</f>
        <v>#REF!</v>
      </c>
    </row>
    <row r="70" spans="1:21" x14ac:dyDescent="0.3">
      <c r="A70" s="110" t="s">
        <v>353</v>
      </c>
      <c r="B70" s="134" t="s">
        <v>191</v>
      </c>
      <c r="C70" s="135" t="s">
        <v>354</v>
      </c>
      <c r="D70" s="135" t="s">
        <v>193</v>
      </c>
      <c r="E70" s="135" t="s">
        <v>199</v>
      </c>
      <c r="F70" s="136" t="s">
        <v>195</v>
      </c>
      <c r="G70" s="137"/>
      <c r="H70" s="138"/>
      <c r="I70" s="138" t="s">
        <v>355</v>
      </c>
      <c r="J70" s="138"/>
      <c r="K70" s="138"/>
      <c r="L70" s="139"/>
      <c r="M70" s="140"/>
      <c r="N70" s="167">
        <f>SUM(M71:M75)</f>
        <v>0</v>
      </c>
      <c r="O70" s="168" t="b">
        <f>AND(N70&gt;=SUM(M70)-2,N70&lt;=SUM(M70)+2)</f>
        <v>1</v>
      </c>
      <c r="P70" s="140"/>
      <c r="Q70" s="167">
        <f>SUM(P71:P75)</f>
        <v>0</v>
      </c>
      <c r="R70" s="168" t="b">
        <f>AND(Q70&gt;=SUM(P70)-2,Q70&lt;=SUM(P70)+2)</f>
        <v>1</v>
      </c>
      <c r="S70" s="143" t="e">
        <f>#REF!</f>
        <v>#REF!</v>
      </c>
      <c r="T70" s="167" t="e">
        <f>SUM(S71:S75)</f>
        <v>#REF!</v>
      </c>
      <c r="U70" s="169" t="e">
        <f>AND(T70&gt;=SUM(S70)-2,T70&lt;=SUM(S70)+2)</f>
        <v>#REF!</v>
      </c>
    </row>
    <row r="71" spans="1:21" x14ac:dyDescent="0.3">
      <c r="A71" s="110" t="s">
        <v>356</v>
      </c>
      <c r="B71" s="151" t="s">
        <v>191</v>
      </c>
      <c r="C71" s="152" t="s">
        <v>357</v>
      </c>
      <c r="D71" s="152" t="s">
        <v>193</v>
      </c>
      <c r="E71" s="152" t="s">
        <v>203</v>
      </c>
      <c r="F71" s="153" t="s">
        <v>191</v>
      </c>
      <c r="G71" s="137"/>
      <c r="H71" s="138"/>
      <c r="I71" s="138"/>
      <c r="J71" s="138" t="s">
        <v>358</v>
      </c>
      <c r="K71" s="138"/>
      <c r="L71" s="139"/>
      <c r="M71" s="140"/>
      <c r="N71" s="154"/>
      <c r="O71" s="155"/>
      <c r="P71" s="140"/>
      <c r="Q71" s="154"/>
      <c r="R71" s="155"/>
      <c r="S71" s="143" t="e">
        <f>#REF!</f>
        <v>#REF!</v>
      </c>
      <c r="T71" s="156"/>
      <c r="U71" s="157"/>
    </row>
    <row r="72" spans="1:21" x14ac:dyDescent="0.3">
      <c r="A72" s="110" t="s">
        <v>359</v>
      </c>
      <c r="B72" s="151" t="s">
        <v>191</v>
      </c>
      <c r="C72" s="152" t="s">
        <v>360</v>
      </c>
      <c r="D72" s="152" t="s">
        <v>193</v>
      </c>
      <c r="E72" s="152" t="s">
        <v>203</v>
      </c>
      <c r="F72" s="153" t="s">
        <v>191</v>
      </c>
      <c r="G72" s="137"/>
      <c r="H72" s="138"/>
      <c r="I72" s="138"/>
      <c r="J72" s="138" t="s">
        <v>361</v>
      </c>
      <c r="K72" s="138"/>
      <c r="L72" s="139"/>
      <c r="M72" s="140"/>
      <c r="N72" s="154"/>
      <c r="O72" s="155"/>
      <c r="P72" s="140"/>
      <c r="Q72" s="154"/>
      <c r="R72" s="155"/>
      <c r="S72" s="143" t="e">
        <f>#REF!</f>
        <v>#REF!</v>
      </c>
      <c r="T72" s="156"/>
      <c r="U72" s="157"/>
    </row>
    <row r="73" spans="1:21" x14ac:dyDescent="0.3">
      <c r="A73" s="110" t="s">
        <v>362</v>
      </c>
      <c r="B73" s="151" t="s">
        <v>191</v>
      </c>
      <c r="C73" s="152" t="s">
        <v>363</v>
      </c>
      <c r="D73" s="152" t="s">
        <v>193</v>
      </c>
      <c r="E73" s="152" t="s">
        <v>203</v>
      </c>
      <c r="F73" s="153" t="s">
        <v>191</v>
      </c>
      <c r="G73" s="137"/>
      <c r="H73" s="138"/>
      <c r="I73" s="138"/>
      <c r="J73" s="138" t="s">
        <v>364</v>
      </c>
      <c r="K73" s="138"/>
      <c r="L73" s="139"/>
      <c r="M73" s="140"/>
      <c r="N73" s="154"/>
      <c r="O73" s="155"/>
      <c r="P73" s="140"/>
      <c r="Q73" s="154"/>
      <c r="R73" s="155"/>
      <c r="S73" s="143" t="e">
        <f>#REF!</f>
        <v>#REF!</v>
      </c>
      <c r="T73" s="156"/>
      <c r="U73" s="157"/>
    </row>
    <row r="74" spans="1:21" x14ac:dyDescent="0.3">
      <c r="A74" s="110" t="s">
        <v>365</v>
      </c>
      <c r="B74" s="151" t="s">
        <v>191</v>
      </c>
      <c r="C74" s="152" t="s">
        <v>366</v>
      </c>
      <c r="D74" s="152" t="s">
        <v>193</v>
      </c>
      <c r="E74" s="152" t="s">
        <v>203</v>
      </c>
      <c r="F74" s="153" t="s">
        <v>191</v>
      </c>
      <c r="G74" s="137"/>
      <c r="H74" s="138"/>
      <c r="I74" s="138"/>
      <c r="J74" s="138" t="s">
        <v>367</v>
      </c>
      <c r="K74" s="138"/>
      <c r="L74" s="139"/>
      <c r="M74" s="140"/>
      <c r="N74" s="154"/>
      <c r="O74" s="155"/>
      <c r="P74" s="140"/>
      <c r="Q74" s="154"/>
      <c r="R74" s="155"/>
      <c r="S74" s="143" t="e">
        <f>#REF!</f>
        <v>#REF!</v>
      </c>
      <c r="T74" s="156"/>
      <c r="U74" s="157"/>
    </row>
    <row r="75" spans="1:21" x14ac:dyDescent="0.3">
      <c r="A75" s="110" t="s">
        <v>368</v>
      </c>
      <c r="B75" s="151" t="s">
        <v>191</v>
      </c>
      <c r="C75" s="152" t="s">
        <v>369</v>
      </c>
      <c r="D75" s="152" t="s">
        <v>193</v>
      </c>
      <c r="E75" s="152" t="s">
        <v>203</v>
      </c>
      <c r="F75" s="153" t="s">
        <v>191</v>
      </c>
      <c r="G75" s="137"/>
      <c r="H75" s="138"/>
      <c r="I75" s="138"/>
      <c r="J75" s="138" t="s">
        <v>240</v>
      </c>
      <c r="K75" s="138"/>
      <c r="L75" s="139"/>
      <c r="M75" s="140"/>
      <c r="N75" s="154"/>
      <c r="O75" s="155"/>
      <c r="P75" s="140"/>
      <c r="Q75" s="154"/>
      <c r="R75" s="155"/>
      <c r="S75" s="143" t="e">
        <f>#REF!</f>
        <v>#REF!</v>
      </c>
      <c r="T75" s="156"/>
      <c r="U75" s="157"/>
    </row>
    <row r="76" spans="1:21" x14ac:dyDescent="0.3">
      <c r="A76" s="110" t="s">
        <v>370</v>
      </c>
      <c r="B76" s="134" t="s">
        <v>191</v>
      </c>
      <c r="C76" s="135" t="s">
        <v>371</v>
      </c>
      <c r="D76" s="135" t="s">
        <v>193</v>
      </c>
      <c r="E76" s="135" t="s">
        <v>199</v>
      </c>
      <c r="F76" s="136" t="s">
        <v>195</v>
      </c>
      <c r="G76" s="137"/>
      <c r="H76" s="138"/>
      <c r="I76" s="138" t="s">
        <v>372</v>
      </c>
      <c r="J76" s="138"/>
      <c r="K76" s="138"/>
      <c r="L76" s="139"/>
      <c r="M76" s="140"/>
      <c r="N76" s="167">
        <f>SUM(M77:M84)</f>
        <v>0</v>
      </c>
      <c r="O76" s="168" t="b">
        <f>AND(N76&gt;=SUM(M76)-2,N76&lt;=SUM(M76)+2)</f>
        <v>1</v>
      </c>
      <c r="P76" s="140"/>
      <c r="Q76" s="167">
        <f>SUM(P77:P84)</f>
        <v>0</v>
      </c>
      <c r="R76" s="168" t="b">
        <f>AND(Q76&gt;=SUM(P76)-2,Q76&lt;=SUM(P76)+2)</f>
        <v>1</v>
      </c>
      <c r="S76" s="143" t="e">
        <f>#REF!</f>
        <v>#REF!</v>
      </c>
      <c r="T76" s="167" t="e">
        <f>SUM(S77:S84)</f>
        <v>#REF!</v>
      </c>
      <c r="U76" s="169" t="e">
        <f>AND(T76&gt;=SUM(S76)-2,T76&lt;=SUM(S76)+2)</f>
        <v>#REF!</v>
      </c>
    </row>
    <row r="77" spans="1:21" x14ac:dyDescent="0.3">
      <c r="A77" s="110" t="s">
        <v>373</v>
      </c>
      <c r="B77" s="151" t="s">
        <v>191</v>
      </c>
      <c r="C77" s="152" t="s">
        <v>374</v>
      </c>
      <c r="D77" s="152" t="s">
        <v>193</v>
      </c>
      <c r="E77" s="152" t="s">
        <v>203</v>
      </c>
      <c r="F77" s="153" t="s">
        <v>191</v>
      </c>
      <c r="G77" s="137"/>
      <c r="H77" s="138"/>
      <c r="I77" s="138"/>
      <c r="J77" s="138" t="s">
        <v>375</v>
      </c>
      <c r="K77" s="138"/>
      <c r="L77" s="139"/>
      <c r="M77" s="140"/>
      <c r="N77" s="154"/>
      <c r="O77" s="155"/>
      <c r="P77" s="140"/>
      <c r="Q77" s="154"/>
      <c r="R77" s="155"/>
      <c r="S77" s="143" t="e">
        <f>#REF!</f>
        <v>#REF!</v>
      </c>
      <c r="T77" s="156"/>
      <c r="U77" s="157"/>
    </row>
    <row r="78" spans="1:21" x14ac:dyDescent="0.3">
      <c r="A78" s="110" t="s">
        <v>376</v>
      </c>
      <c r="B78" s="151" t="s">
        <v>191</v>
      </c>
      <c r="C78" s="152" t="s">
        <v>377</v>
      </c>
      <c r="D78" s="152" t="s">
        <v>193</v>
      </c>
      <c r="E78" s="152" t="s">
        <v>203</v>
      </c>
      <c r="F78" s="153" t="s">
        <v>191</v>
      </c>
      <c r="G78" s="137"/>
      <c r="H78" s="138"/>
      <c r="I78" s="138"/>
      <c r="J78" s="138" t="s">
        <v>378</v>
      </c>
      <c r="K78" s="138"/>
      <c r="L78" s="139"/>
      <c r="M78" s="140"/>
      <c r="N78" s="154"/>
      <c r="O78" s="155"/>
      <c r="P78" s="140"/>
      <c r="Q78" s="154"/>
      <c r="R78" s="155"/>
      <c r="S78" s="143" t="e">
        <f>#REF!</f>
        <v>#REF!</v>
      </c>
      <c r="T78" s="156"/>
      <c r="U78" s="157"/>
    </row>
    <row r="79" spans="1:21" x14ac:dyDescent="0.3">
      <c r="A79" s="110" t="s">
        <v>379</v>
      </c>
      <c r="B79" s="151" t="s">
        <v>191</v>
      </c>
      <c r="C79" s="152" t="s">
        <v>380</v>
      </c>
      <c r="D79" s="152" t="s">
        <v>193</v>
      </c>
      <c r="E79" s="152" t="s">
        <v>203</v>
      </c>
      <c r="F79" s="153" t="s">
        <v>191</v>
      </c>
      <c r="G79" s="137"/>
      <c r="H79" s="138"/>
      <c r="I79" s="138"/>
      <c r="J79" s="138" t="s">
        <v>381</v>
      </c>
      <c r="K79" s="138"/>
      <c r="L79" s="139"/>
      <c r="M79" s="140"/>
      <c r="N79" s="154"/>
      <c r="O79" s="155"/>
      <c r="P79" s="140"/>
      <c r="Q79" s="154"/>
      <c r="R79" s="155"/>
      <c r="S79" s="143" t="e">
        <f>#REF!</f>
        <v>#REF!</v>
      </c>
      <c r="T79" s="156"/>
      <c r="U79" s="157"/>
    </row>
    <row r="80" spans="1:21" x14ac:dyDescent="0.3">
      <c r="A80" s="110" t="s">
        <v>382</v>
      </c>
      <c r="B80" s="151" t="s">
        <v>191</v>
      </c>
      <c r="C80" s="152" t="s">
        <v>383</v>
      </c>
      <c r="D80" s="152" t="s">
        <v>193</v>
      </c>
      <c r="E80" s="152" t="s">
        <v>203</v>
      </c>
      <c r="F80" s="153" t="s">
        <v>191</v>
      </c>
      <c r="G80" s="137"/>
      <c r="H80" s="138"/>
      <c r="I80" s="138"/>
      <c r="J80" s="138" t="s">
        <v>384</v>
      </c>
      <c r="K80" s="138"/>
      <c r="L80" s="139"/>
      <c r="M80" s="140"/>
      <c r="N80" s="154"/>
      <c r="O80" s="155"/>
      <c r="P80" s="140"/>
      <c r="Q80" s="154"/>
      <c r="R80" s="155"/>
      <c r="S80" s="143" t="e">
        <f>#REF!</f>
        <v>#REF!</v>
      </c>
      <c r="T80" s="156"/>
      <c r="U80" s="157"/>
    </row>
    <row r="81" spans="1:21" x14ac:dyDescent="0.3">
      <c r="A81" s="110" t="s">
        <v>385</v>
      </c>
      <c r="B81" s="151" t="s">
        <v>191</v>
      </c>
      <c r="C81" s="152" t="s">
        <v>386</v>
      </c>
      <c r="D81" s="152" t="s">
        <v>193</v>
      </c>
      <c r="E81" s="152" t="s">
        <v>203</v>
      </c>
      <c r="F81" s="153" t="s">
        <v>191</v>
      </c>
      <c r="G81" s="137"/>
      <c r="H81" s="138"/>
      <c r="I81" s="138"/>
      <c r="J81" s="138" t="s">
        <v>387</v>
      </c>
      <c r="K81" s="138"/>
      <c r="L81" s="139"/>
      <c r="M81" s="140"/>
      <c r="N81" s="154"/>
      <c r="O81" s="155"/>
      <c r="P81" s="140"/>
      <c r="Q81" s="154"/>
      <c r="R81" s="155"/>
      <c r="S81" s="143" t="e">
        <f>#REF!</f>
        <v>#REF!</v>
      </c>
      <c r="T81" s="156"/>
      <c r="U81" s="157"/>
    </row>
    <row r="82" spans="1:21" x14ac:dyDescent="0.3">
      <c r="A82" s="110" t="s">
        <v>388</v>
      </c>
      <c r="B82" s="151" t="s">
        <v>191</v>
      </c>
      <c r="C82" s="152" t="s">
        <v>389</v>
      </c>
      <c r="D82" s="152" t="s">
        <v>193</v>
      </c>
      <c r="E82" s="152" t="s">
        <v>203</v>
      </c>
      <c r="F82" s="153" t="s">
        <v>191</v>
      </c>
      <c r="G82" s="137"/>
      <c r="H82" s="138"/>
      <c r="I82" s="138"/>
      <c r="J82" s="138" t="s">
        <v>390</v>
      </c>
      <c r="K82" s="138"/>
      <c r="L82" s="139"/>
      <c r="M82" s="140"/>
      <c r="N82" s="154"/>
      <c r="O82" s="155"/>
      <c r="P82" s="140"/>
      <c r="Q82" s="154"/>
      <c r="R82" s="155"/>
      <c r="S82" s="143" t="e">
        <f>#REF!</f>
        <v>#REF!</v>
      </c>
      <c r="T82" s="156"/>
      <c r="U82" s="157"/>
    </row>
    <row r="83" spans="1:21" x14ac:dyDescent="0.3">
      <c r="A83" s="110" t="s">
        <v>391</v>
      </c>
      <c r="B83" s="151" t="s">
        <v>191</v>
      </c>
      <c r="C83" s="152" t="s">
        <v>392</v>
      </c>
      <c r="D83" s="152" t="s">
        <v>193</v>
      </c>
      <c r="E83" s="152" t="s">
        <v>203</v>
      </c>
      <c r="F83" s="153" t="s">
        <v>191</v>
      </c>
      <c r="G83" s="137"/>
      <c r="H83" s="138"/>
      <c r="I83" s="138"/>
      <c r="J83" s="138" t="s">
        <v>393</v>
      </c>
      <c r="K83" s="138"/>
      <c r="L83" s="139"/>
      <c r="M83" s="140"/>
      <c r="N83" s="154"/>
      <c r="O83" s="155"/>
      <c r="P83" s="140"/>
      <c r="Q83" s="154"/>
      <c r="R83" s="155"/>
      <c r="S83" s="143" t="e">
        <f>#REF!</f>
        <v>#REF!</v>
      </c>
      <c r="T83" s="156"/>
      <c r="U83" s="157"/>
    </row>
    <row r="84" spans="1:21" ht="15.55" thickBot="1" x14ac:dyDescent="0.35">
      <c r="A84" s="110" t="s">
        <v>394</v>
      </c>
      <c r="B84" s="151" t="s">
        <v>191</v>
      </c>
      <c r="C84" s="152" t="s">
        <v>395</v>
      </c>
      <c r="D84" s="152" t="s">
        <v>193</v>
      </c>
      <c r="E84" s="152" t="s">
        <v>203</v>
      </c>
      <c r="F84" s="153" t="s">
        <v>191</v>
      </c>
      <c r="G84" s="175"/>
      <c r="H84" s="176"/>
      <c r="I84" s="176"/>
      <c r="J84" s="176" t="s">
        <v>240</v>
      </c>
      <c r="K84" s="176"/>
      <c r="L84" s="177"/>
      <c r="M84" s="178"/>
      <c r="N84" s="154"/>
      <c r="O84" s="155"/>
      <c r="P84" s="178"/>
      <c r="Q84" s="154"/>
      <c r="R84" s="155"/>
      <c r="S84" s="179" t="e">
        <f>#REF!</f>
        <v>#REF!</v>
      </c>
      <c r="T84" s="156"/>
      <c r="U84" s="157"/>
    </row>
    <row r="85" spans="1:21" ht="15.55" thickBot="1" x14ac:dyDescent="0.35">
      <c r="A85" s="110" t="s">
        <v>396</v>
      </c>
      <c r="B85" s="134" t="s">
        <v>191</v>
      </c>
      <c r="C85" s="135" t="s">
        <v>397</v>
      </c>
      <c r="D85" s="135" t="s">
        <v>193</v>
      </c>
      <c r="E85" s="135" t="s">
        <v>194</v>
      </c>
      <c r="F85" s="136" t="s">
        <v>195</v>
      </c>
      <c r="G85" s="196"/>
      <c r="H85" s="197" t="s">
        <v>398</v>
      </c>
      <c r="I85" s="189"/>
      <c r="J85" s="189"/>
      <c r="K85" s="189"/>
      <c r="L85" s="190"/>
      <c r="M85" s="191"/>
      <c r="N85" s="192">
        <f>SUM(N70,N76)</f>
        <v>0</v>
      </c>
      <c r="O85" s="193" t="b">
        <f>AND(N85&gt;=SUM(M85)-2,N85&lt;=SUM(M85)+2)</f>
        <v>1</v>
      </c>
      <c r="P85" s="191"/>
      <c r="Q85" s="192">
        <f>SUM(Q70,Q76)</f>
        <v>0</v>
      </c>
      <c r="R85" s="193" t="b">
        <f>AND(Q85&gt;=SUM(P85)-2,Q85&lt;=SUM(P85)+2)</f>
        <v>1</v>
      </c>
      <c r="S85" s="194" t="e">
        <f>#REF!</f>
        <v>#REF!</v>
      </c>
      <c r="T85" s="192" t="e">
        <f>SUM(T70,T76)</f>
        <v>#REF!</v>
      </c>
      <c r="U85" s="195" t="e">
        <f>AND(T85&gt;=SUM(S85)-2,T85&lt;=SUM(S85)+2)</f>
        <v>#REF!</v>
      </c>
    </row>
    <row r="86" spans="1:21" s="209" customFormat="1" x14ac:dyDescent="0.3">
      <c r="A86" s="198" t="s">
        <v>399</v>
      </c>
      <c r="B86" s="199" t="s">
        <v>191</v>
      </c>
      <c r="C86" s="200" t="s">
        <v>400</v>
      </c>
      <c r="D86" s="200" t="s">
        <v>193</v>
      </c>
      <c r="E86" s="200" t="s">
        <v>199</v>
      </c>
      <c r="F86" s="201" t="s">
        <v>195</v>
      </c>
      <c r="G86" s="202"/>
      <c r="H86" s="203"/>
      <c r="I86" s="203" t="s">
        <v>401</v>
      </c>
      <c r="J86" s="203"/>
      <c r="K86" s="203"/>
      <c r="L86" s="204"/>
      <c r="M86" s="178"/>
      <c r="N86" s="205"/>
      <c r="O86" s="206"/>
      <c r="P86" s="178"/>
      <c r="Q86" s="205"/>
      <c r="R86" s="206"/>
      <c r="S86" s="178" t="e">
        <f>#REF!</f>
        <v>#REF!</v>
      </c>
      <c r="T86" s="207"/>
      <c r="U86" s="208"/>
    </row>
    <row r="87" spans="1:21" x14ac:dyDescent="0.3">
      <c r="A87" s="110" t="s">
        <v>402</v>
      </c>
      <c r="B87" s="210" t="s">
        <v>191</v>
      </c>
      <c r="C87" s="211" t="s">
        <v>403</v>
      </c>
      <c r="D87" s="211" t="s">
        <v>193</v>
      </c>
      <c r="E87" s="211" t="s">
        <v>199</v>
      </c>
      <c r="F87" s="212" t="s">
        <v>195</v>
      </c>
      <c r="G87" s="175"/>
      <c r="H87" s="176"/>
      <c r="I87" s="176" t="s">
        <v>404</v>
      </c>
      <c r="J87" s="176"/>
      <c r="K87" s="176"/>
      <c r="L87" s="177"/>
      <c r="M87" s="178"/>
      <c r="N87" s="154"/>
      <c r="O87" s="155"/>
      <c r="P87" s="178"/>
      <c r="Q87" s="154"/>
      <c r="R87" s="155"/>
      <c r="S87" s="179" t="e">
        <f>#REF!</f>
        <v>#REF!</v>
      </c>
      <c r="T87" s="156"/>
      <c r="U87" s="157"/>
    </row>
    <row r="88" spans="1:21" ht="15.55" thickBot="1" x14ac:dyDescent="0.35">
      <c r="A88" s="110" t="s">
        <v>405</v>
      </c>
      <c r="B88" s="213" t="s">
        <v>191</v>
      </c>
      <c r="C88" s="214" t="s">
        <v>406</v>
      </c>
      <c r="D88" s="214" t="s">
        <v>193</v>
      </c>
      <c r="E88" s="214" t="s">
        <v>199</v>
      </c>
      <c r="F88" s="215" t="s">
        <v>195</v>
      </c>
      <c r="G88" s="216"/>
      <c r="H88" s="217"/>
      <c r="I88" s="217" t="s">
        <v>407</v>
      </c>
      <c r="J88" s="217"/>
      <c r="K88" s="217"/>
      <c r="L88" s="218"/>
      <c r="M88" s="183"/>
      <c r="N88" s="219"/>
      <c r="O88" s="184" t="b">
        <f>M88=""</f>
        <v>1</v>
      </c>
      <c r="P88" s="220"/>
      <c r="Q88" s="221"/>
      <c r="R88" s="184" t="b">
        <f>P88=""</f>
        <v>1</v>
      </c>
      <c r="S88" s="222" t="e">
        <f>#REF!</f>
        <v>#REF!</v>
      </c>
      <c r="T88" s="219"/>
      <c r="U88" s="223"/>
    </row>
    <row r="89" spans="1:21" ht="15.55" thickBot="1" x14ac:dyDescent="0.35">
      <c r="A89" s="110" t="s">
        <v>408</v>
      </c>
      <c r="B89" s="134" t="s">
        <v>191</v>
      </c>
      <c r="C89" s="135" t="s">
        <v>409</v>
      </c>
      <c r="D89" s="135" t="s">
        <v>193</v>
      </c>
      <c r="E89" s="135" t="s">
        <v>194</v>
      </c>
      <c r="F89" s="136" t="s">
        <v>195</v>
      </c>
      <c r="G89" s="196"/>
      <c r="H89" s="197" t="s">
        <v>410</v>
      </c>
      <c r="I89" s="189"/>
      <c r="J89" s="189"/>
      <c r="K89" s="189"/>
      <c r="L89" s="190"/>
      <c r="M89" s="191"/>
      <c r="N89" s="192">
        <f>N154</f>
        <v>0</v>
      </c>
      <c r="O89" s="193" t="b">
        <f>AND(N89&gt;=SUM(M89)-2,N89&lt;=SUM(M89)+2)</f>
        <v>1</v>
      </c>
      <c r="P89" s="191"/>
      <c r="Q89" s="192">
        <f>Q154</f>
        <v>0</v>
      </c>
      <c r="R89" s="193" t="b">
        <f>AND(Q89&gt;=SUM(P89)-2,Q89&lt;=SUM(P89)+2)</f>
        <v>1</v>
      </c>
      <c r="S89" s="194" t="e">
        <f>#REF!</f>
        <v>#REF!</v>
      </c>
      <c r="T89" s="192" t="e">
        <f>T154</f>
        <v>#REF!</v>
      </c>
      <c r="U89" s="195" t="e">
        <f>AND(T89&gt;=SUM(S89)-2,T89&lt;=SUM(S89)+2)</f>
        <v>#REF!</v>
      </c>
    </row>
    <row r="90" spans="1:21" ht="15.55" thickBot="1" x14ac:dyDescent="0.35">
      <c r="A90" s="110" t="s">
        <v>411</v>
      </c>
      <c r="B90" s="224" t="s">
        <v>191</v>
      </c>
      <c r="C90" s="225" t="s">
        <v>412</v>
      </c>
      <c r="D90" s="225" t="s">
        <v>193</v>
      </c>
      <c r="E90" s="225" t="s">
        <v>191</v>
      </c>
      <c r="F90" s="226" t="s">
        <v>195</v>
      </c>
      <c r="G90" s="188" t="s">
        <v>413</v>
      </c>
      <c r="H90" s="189"/>
      <c r="I90" s="189"/>
      <c r="J90" s="189"/>
      <c r="K90" s="189"/>
      <c r="L90" s="190"/>
      <c r="M90" s="191"/>
      <c r="N90" s="192">
        <f>SUM(N69)</f>
        <v>0</v>
      </c>
      <c r="O90" s="193" t="b">
        <f>AND(N90&gt;=SUM(M90)-2,N90&lt;=SUM(M90)+2)</f>
        <v>1</v>
      </c>
      <c r="P90" s="191"/>
      <c r="Q90" s="192">
        <f>SUM(Q69)</f>
        <v>0</v>
      </c>
      <c r="R90" s="193" t="b">
        <f>AND(Q90&gt;=SUM(P90)-2,Q90&lt;=SUM(P90)+2)</f>
        <v>1</v>
      </c>
      <c r="S90" s="194" t="e">
        <f>#REF!</f>
        <v>#REF!</v>
      </c>
      <c r="T90" s="192" t="e">
        <f>SUM(T69)</f>
        <v>#REF!</v>
      </c>
      <c r="U90" s="195" t="e">
        <f>AND(T90&gt;=SUM(S90)-2,T90&lt;=SUM(S90)+2)</f>
        <v>#REF!</v>
      </c>
    </row>
    <row r="91" spans="1:21" ht="14.95" customHeight="1" x14ac:dyDescent="0.2">
      <c r="A91" s="227">
        <v>0</v>
      </c>
      <c r="B91" s="112"/>
      <c r="C91" s="112"/>
      <c r="D91" s="112"/>
      <c r="M91" s="228"/>
      <c r="P91" s="228"/>
      <c r="S91" s="229"/>
      <c r="T91" s="112"/>
    </row>
    <row r="92" spans="1:21" ht="14.95" customHeight="1" thickBot="1" x14ac:dyDescent="0.35">
      <c r="A92" s="227">
        <v>0</v>
      </c>
      <c r="B92" s="230"/>
      <c r="C92" s="230"/>
      <c r="D92" s="230"/>
      <c r="E92" s="230"/>
      <c r="F92" s="230"/>
      <c r="G92" s="120" t="s">
        <v>414</v>
      </c>
      <c r="H92" s="120"/>
      <c r="I92" s="120"/>
      <c r="J92" s="120"/>
      <c r="K92" s="120"/>
      <c r="L92" s="120"/>
      <c r="M92" s="231"/>
      <c r="N92" s="230"/>
      <c r="O92" s="120"/>
      <c r="P92" s="231"/>
      <c r="Q92" s="230"/>
      <c r="R92" s="120"/>
      <c r="S92" s="232"/>
      <c r="T92" s="230"/>
      <c r="U92" s="120"/>
    </row>
    <row r="93" spans="1:21" ht="13.6" customHeight="1" x14ac:dyDescent="0.2">
      <c r="A93" s="227">
        <v>0</v>
      </c>
      <c r="B93" s="411" t="s">
        <v>182</v>
      </c>
      <c r="C93" s="413" t="s">
        <v>183</v>
      </c>
      <c r="D93" s="413" t="s">
        <v>184</v>
      </c>
      <c r="E93" s="415" t="s">
        <v>185</v>
      </c>
      <c r="F93" s="417" t="s">
        <v>186</v>
      </c>
      <c r="G93" s="405" t="s">
        <v>187</v>
      </c>
      <c r="H93" s="406"/>
      <c r="I93" s="406"/>
      <c r="J93" s="406"/>
      <c r="K93" s="406"/>
      <c r="L93" s="122"/>
      <c r="M93" s="123"/>
      <c r="N93" s="124"/>
      <c r="O93" s="124"/>
      <c r="P93" s="123"/>
      <c r="Q93" s="124"/>
      <c r="R93" s="124"/>
      <c r="S93" s="123"/>
      <c r="T93" s="233"/>
      <c r="U93" s="125"/>
    </row>
    <row r="94" spans="1:21" ht="13.6" customHeight="1" x14ac:dyDescent="0.2">
      <c r="A94" s="227">
        <v>0</v>
      </c>
      <c r="B94" s="412"/>
      <c r="C94" s="414"/>
      <c r="D94" s="414"/>
      <c r="E94" s="416"/>
      <c r="F94" s="418"/>
      <c r="G94" s="407"/>
      <c r="H94" s="408"/>
      <c r="I94" s="408"/>
      <c r="J94" s="408"/>
      <c r="K94" s="408"/>
      <c r="L94" s="126"/>
      <c r="M94" s="127" t="s">
        <v>171</v>
      </c>
      <c r="N94" s="234"/>
      <c r="O94" s="234"/>
      <c r="P94" s="127" t="s">
        <v>172</v>
      </c>
      <c r="Q94" s="234"/>
      <c r="R94" s="234"/>
      <c r="S94" s="127" t="s">
        <v>173</v>
      </c>
      <c r="T94" s="235"/>
      <c r="U94" s="236"/>
    </row>
    <row r="95" spans="1:21" ht="13.6" customHeight="1" x14ac:dyDescent="0.2">
      <c r="A95" s="227">
        <v>0</v>
      </c>
      <c r="B95" s="412"/>
      <c r="C95" s="414"/>
      <c r="D95" s="414"/>
      <c r="E95" s="416"/>
      <c r="F95" s="418"/>
      <c r="G95" s="409"/>
      <c r="H95" s="410"/>
      <c r="I95" s="410"/>
      <c r="J95" s="410"/>
      <c r="K95" s="410"/>
      <c r="L95" s="130"/>
      <c r="M95" s="131"/>
      <c r="N95" s="132" t="s">
        <v>188</v>
      </c>
      <c r="O95" s="132" t="s">
        <v>189</v>
      </c>
      <c r="P95" s="131"/>
      <c r="Q95" s="132" t="s">
        <v>188</v>
      </c>
      <c r="R95" s="132" t="s">
        <v>189</v>
      </c>
      <c r="S95" s="131"/>
      <c r="T95" s="237" t="s">
        <v>188</v>
      </c>
      <c r="U95" s="133" t="s">
        <v>189</v>
      </c>
    </row>
    <row r="96" spans="1:21" x14ac:dyDescent="0.3">
      <c r="A96" s="110" t="s">
        <v>415</v>
      </c>
      <c r="B96" s="134" t="s">
        <v>194</v>
      </c>
      <c r="C96" s="135" t="s">
        <v>192</v>
      </c>
      <c r="D96" s="135" t="s">
        <v>193</v>
      </c>
      <c r="E96" s="135" t="s">
        <v>194</v>
      </c>
      <c r="F96" s="136" t="s">
        <v>195</v>
      </c>
      <c r="G96" s="137"/>
      <c r="H96" s="138" t="s">
        <v>416</v>
      </c>
      <c r="I96" s="138"/>
      <c r="J96" s="138"/>
      <c r="K96" s="138"/>
      <c r="L96" s="139"/>
      <c r="M96" s="140"/>
      <c r="N96" s="145">
        <f>SUM(N97,N112)</f>
        <v>0</v>
      </c>
      <c r="O96" s="146" t="b">
        <f>AND(N96&gt;=SUM(M96)-2,N96&lt;=SUM(M96)+2)</f>
        <v>1</v>
      </c>
      <c r="P96" s="140"/>
      <c r="Q96" s="145">
        <f>SUM(Q97,Q112)</f>
        <v>0</v>
      </c>
      <c r="R96" s="146" t="b">
        <f>AND(Q96&gt;=SUM(P96)-2,Q96&lt;=SUM(P96)+2)</f>
        <v>1</v>
      </c>
      <c r="S96" s="143" t="e">
        <f>#REF!</f>
        <v>#REF!</v>
      </c>
      <c r="T96" s="238" t="e">
        <f>SUM(T97,T112)</f>
        <v>#REF!</v>
      </c>
      <c r="U96" s="147" t="e">
        <f>AND(T96&gt;=SUM(S96)-2,T96&lt;=SUM(S96)+2)</f>
        <v>#REF!</v>
      </c>
    </row>
    <row r="97" spans="1:21" x14ac:dyDescent="0.3">
      <c r="A97" s="110" t="s">
        <v>417</v>
      </c>
      <c r="B97" s="134" t="s">
        <v>194</v>
      </c>
      <c r="C97" s="135" t="s">
        <v>198</v>
      </c>
      <c r="D97" s="135" t="s">
        <v>193</v>
      </c>
      <c r="E97" s="135" t="s">
        <v>199</v>
      </c>
      <c r="F97" s="136" t="s">
        <v>195</v>
      </c>
      <c r="G97" s="137"/>
      <c r="H97" s="138"/>
      <c r="I97" s="138" t="s">
        <v>418</v>
      </c>
      <c r="J97" s="138"/>
      <c r="K97" s="138"/>
      <c r="L97" s="139"/>
      <c r="M97" s="140"/>
      <c r="N97" s="145">
        <f>SUM(N98,N103,N108)</f>
        <v>0</v>
      </c>
      <c r="O97" s="146" t="b">
        <f>AND(N97&gt;=SUM(M97)-2,N97&lt;=SUM(M97)+2)</f>
        <v>1</v>
      </c>
      <c r="P97" s="140"/>
      <c r="Q97" s="145">
        <f>SUM(Q98,Q103,Q108)</f>
        <v>0</v>
      </c>
      <c r="R97" s="146" t="b">
        <f>AND(Q97&gt;=SUM(P97)-2,Q97&lt;=SUM(P97)+2)</f>
        <v>1</v>
      </c>
      <c r="S97" s="143" t="e">
        <f>#REF!</f>
        <v>#REF!</v>
      </c>
      <c r="T97" s="238" t="e">
        <f>SUM(T98,T103,T108)</f>
        <v>#REF!</v>
      </c>
      <c r="U97" s="147" t="e">
        <f>AND(T97&gt;=SUM(S97)-2,T97&lt;=SUM(S97)+2)</f>
        <v>#REF!</v>
      </c>
    </row>
    <row r="98" spans="1:21" x14ac:dyDescent="0.3">
      <c r="A98" s="110" t="s">
        <v>419</v>
      </c>
      <c r="B98" s="134" t="s">
        <v>194</v>
      </c>
      <c r="C98" s="135" t="s">
        <v>202</v>
      </c>
      <c r="D98" s="135" t="s">
        <v>193</v>
      </c>
      <c r="E98" s="135" t="s">
        <v>203</v>
      </c>
      <c r="F98" s="136" t="s">
        <v>195</v>
      </c>
      <c r="G98" s="137"/>
      <c r="H98" s="138"/>
      <c r="I98" s="138"/>
      <c r="J98" s="138" t="s">
        <v>420</v>
      </c>
      <c r="K98" s="138"/>
      <c r="L98" s="139"/>
      <c r="M98" s="140"/>
      <c r="N98" s="148">
        <f>SUM(M99:M102)</f>
        <v>0</v>
      </c>
      <c r="O98" s="149" t="b">
        <f>AND(N98&gt;=SUM(M98)-2,N98&lt;=SUM(M98)+2)</f>
        <v>1</v>
      </c>
      <c r="P98" s="140"/>
      <c r="Q98" s="148">
        <f>SUM(P99:P102)</f>
        <v>0</v>
      </c>
      <c r="R98" s="149" t="b">
        <f>AND(Q98&gt;=SUM(P98)-2,Q98&lt;=SUM(P98)+2)</f>
        <v>1</v>
      </c>
      <c r="S98" s="143" t="e">
        <f>#REF!</f>
        <v>#REF!</v>
      </c>
      <c r="T98" s="239" t="e">
        <f>SUM(S99:S102)</f>
        <v>#REF!</v>
      </c>
      <c r="U98" s="150" t="e">
        <f>AND(T98&gt;=SUM(S98)-2,T98&lt;=SUM(S98)+2)</f>
        <v>#REF!</v>
      </c>
    </row>
    <row r="99" spans="1:21" x14ac:dyDescent="0.3">
      <c r="A99" s="110" t="s">
        <v>421</v>
      </c>
      <c r="B99" s="151" t="s">
        <v>194</v>
      </c>
      <c r="C99" s="152" t="s">
        <v>206</v>
      </c>
      <c r="D99" s="152" t="s">
        <v>193</v>
      </c>
      <c r="E99" s="152" t="s">
        <v>207</v>
      </c>
      <c r="F99" s="153" t="s">
        <v>191</v>
      </c>
      <c r="G99" s="137"/>
      <c r="H99" s="138"/>
      <c r="I99" s="138"/>
      <c r="J99" s="138"/>
      <c r="K99" s="138" t="s">
        <v>422</v>
      </c>
      <c r="L99" s="139"/>
      <c r="M99" s="140"/>
      <c r="N99" s="154"/>
      <c r="O99" s="155"/>
      <c r="P99" s="140"/>
      <c r="Q99" s="154"/>
      <c r="R99" s="155"/>
      <c r="S99" s="143" t="e">
        <f>#REF!</f>
        <v>#REF!</v>
      </c>
      <c r="T99" s="154"/>
      <c r="U99" s="157"/>
    </row>
    <row r="100" spans="1:21" x14ac:dyDescent="0.3">
      <c r="A100" s="110" t="s">
        <v>423</v>
      </c>
      <c r="B100" s="158" t="s">
        <v>194</v>
      </c>
      <c r="C100" s="159" t="s">
        <v>209</v>
      </c>
      <c r="D100" s="159" t="s">
        <v>193</v>
      </c>
      <c r="E100" s="159" t="s">
        <v>207</v>
      </c>
      <c r="F100" s="160" t="s">
        <v>191</v>
      </c>
      <c r="G100" s="161"/>
      <c r="H100" s="162"/>
      <c r="I100" s="162"/>
      <c r="J100" s="162"/>
      <c r="K100" s="162" t="s">
        <v>424</v>
      </c>
      <c r="L100" s="163"/>
      <c r="M100" s="164"/>
      <c r="N100" s="154"/>
      <c r="O100" s="155"/>
      <c r="P100" s="164"/>
      <c r="Q100" s="154"/>
      <c r="R100" s="155"/>
      <c r="S100" s="165" t="e">
        <f>#REF!</f>
        <v>#REF!</v>
      </c>
      <c r="T100" s="154"/>
      <c r="U100" s="157"/>
    </row>
    <row r="101" spans="1:21" x14ac:dyDescent="0.3">
      <c r="A101" s="110" t="s">
        <v>425</v>
      </c>
      <c r="B101" s="151" t="s">
        <v>194</v>
      </c>
      <c r="C101" s="152" t="s">
        <v>211</v>
      </c>
      <c r="D101" s="152" t="s">
        <v>193</v>
      </c>
      <c r="E101" s="152" t="s">
        <v>207</v>
      </c>
      <c r="F101" s="153" t="s">
        <v>191</v>
      </c>
      <c r="G101" s="137"/>
      <c r="H101" s="138"/>
      <c r="I101" s="138"/>
      <c r="J101" s="138"/>
      <c r="K101" s="170" t="s">
        <v>426</v>
      </c>
      <c r="L101" s="139"/>
      <c r="M101" s="140"/>
      <c r="N101" s="154"/>
      <c r="O101" s="155"/>
      <c r="P101" s="140"/>
      <c r="Q101" s="154"/>
      <c r="R101" s="155"/>
      <c r="S101" s="143" t="e">
        <f>#REF!</f>
        <v>#REF!</v>
      </c>
      <c r="T101" s="154"/>
      <c r="U101" s="157"/>
    </row>
    <row r="102" spans="1:21" x14ac:dyDescent="0.3">
      <c r="A102" s="110" t="s">
        <v>427</v>
      </c>
      <c r="B102" s="158" t="s">
        <v>194</v>
      </c>
      <c r="C102" s="159" t="s">
        <v>214</v>
      </c>
      <c r="D102" s="159" t="s">
        <v>193</v>
      </c>
      <c r="E102" s="159" t="s">
        <v>207</v>
      </c>
      <c r="F102" s="160" t="s">
        <v>191</v>
      </c>
      <c r="G102" s="161"/>
      <c r="H102" s="162"/>
      <c r="I102" s="162"/>
      <c r="J102" s="162"/>
      <c r="K102" s="162" t="s">
        <v>240</v>
      </c>
      <c r="L102" s="163"/>
      <c r="M102" s="164"/>
      <c r="N102" s="154"/>
      <c r="O102" s="155"/>
      <c r="P102" s="164"/>
      <c r="Q102" s="154"/>
      <c r="R102" s="155"/>
      <c r="S102" s="165" t="e">
        <f>#REF!</f>
        <v>#REF!</v>
      </c>
      <c r="T102" s="154"/>
      <c r="U102" s="157"/>
    </row>
    <row r="103" spans="1:21" x14ac:dyDescent="0.3">
      <c r="A103" s="110" t="s">
        <v>428</v>
      </c>
      <c r="B103" s="134" t="s">
        <v>194</v>
      </c>
      <c r="C103" s="135" t="s">
        <v>217</v>
      </c>
      <c r="D103" s="135" t="s">
        <v>193</v>
      </c>
      <c r="E103" s="135" t="s">
        <v>203</v>
      </c>
      <c r="F103" s="136" t="s">
        <v>195</v>
      </c>
      <c r="G103" s="137"/>
      <c r="H103" s="138"/>
      <c r="I103" s="138"/>
      <c r="J103" s="138" t="s">
        <v>429</v>
      </c>
      <c r="K103" s="138"/>
      <c r="L103" s="139"/>
      <c r="M103" s="140"/>
      <c r="N103" s="167">
        <f>SUM(M104:M107)</f>
        <v>0</v>
      </c>
      <c r="O103" s="168" t="b">
        <f>AND(N103&gt;=SUM(M103)-2,N103&lt;=SUM(M103)+2)</f>
        <v>1</v>
      </c>
      <c r="P103" s="140"/>
      <c r="Q103" s="167">
        <f>SUM(P104:P107)</f>
        <v>0</v>
      </c>
      <c r="R103" s="168" t="b">
        <f>AND(Q103&gt;=SUM(P103)-2,Q103&lt;=SUM(P103)+2)</f>
        <v>1</v>
      </c>
      <c r="S103" s="143" t="e">
        <f>#REF!</f>
        <v>#REF!</v>
      </c>
      <c r="T103" s="240" t="e">
        <f>SUM(S104:S107)</f>
        <v>#REF!</v>
      </c>
      <c r="U103" s="169" t="e">
        <f>AND(T103&gt;=SUM(S103)-2,T103&lt;=SUM(S103)+2)</f>
        <v>#REF!</v>
      </c>
    </row>
    <row r="104" spans="1:21" x14ac:dyDescent="0.3">
      <c r="A104" s="110" t="s">
        <v>430</v>
      </c>
      <c r="B104" s="158" t="s">
        <v>194</v>
      </c>
      <c r="C104" s="159" t="s">
        <v>219</v>
      </c>
      <c r="D104" s="159" t="s">
        <v>193</v>
      </c>
      <c r="E104" s="159" t="s">
        <v>207</v>
      </c>
      <c r="F104" s="160" t="s">
        <v>191</v>
      </c>
      <c r="G104" s="161"/>
      <c r="H104" s="162"/>
      <c r="I104" s="162"/>
      <c r="J104" s="162"/>
      <c r="K104" s="162" t="s">
        <v>431</v>
      </c>
      <c r="L104" s="163"/>
      <c r="M104" s="164"/>
      <c r="N104" s="154"/>
      <c r="O104" s="155"/>
      <c r="P104" s="164"/>
      <c r="Q104" s="154"/>
      <c r="R104" s="155"/>
      <c r="S104" s="165" t="e">
        <f>#REF!</f>
        <v>#REF!</v>
      </c>
      <c r="T104" s="154"/>
      <c r="U104" s="157"/>
    </row>
    <row r="105" spans="1:21" x14ac:dyDescent="0.3">
      <c r="A105" s="110" t="s">
        <v>432</v>
      </c>
      <c r="B105" s="151" t="s">
        <v>194</v>
      </c>
      <c r="C105" s="152" t="s">
        <v>222</v>
      </c>
      <c r="D105" s="152" t="s">
        <v>193</v>
      </c>
      <c r="E105" s="152" t="s">
        <v>207</v>
      </c>
      <c r="F105" s="153" t="s">
        <v>191</v>
      </c>
      <c r="G105" s="137"/>
      <c r="H105" s="138"/>
      <c r="I105" s="138"/>
      <c r="J105" s="138"/>
      <c r="K105" s="138" t="s">
        <v>433</v>
      </c>
      <c r="L105" s="139"/>
      <c r="M105" s="140"/>
      <c r="N105" s="154"/>
      <c r="O105" s="155"/>
      <c r="P105" s="140"/>
      <c r="Q105" s="154"/>
      <c r="R105" s="155"/>
      <c r="S105" s="143" t="e">
        <f>#REF!</f>
        <v>#REF!</v>
      </c>
      <c r="T105" s="154"/>
      <c r="U105" s="157"/>
    </row>
    <row r="106" spans="1:21" x14ac:dyDescent="0.3">
      <c r="A106" s="110" t="s">
        <v>434</v>
      </c>
      <c r="B106" s="158" t="s">
        <v>194</v>
      </c>
      <c r="C106" s="159" t="s">
        <v>225</v>
      </c>
      <c r="D106" s="159" t="s">
        <v>193</v>
      </c>
      <c r="E106" s="159" t="s">
        <v>207</v>
      </c>
      <c r="F106" s="160" t="s">
        <v>191</v>
      </c>
      <c r="G106" s="161"/>
      <c r="H106" s="162"/>
      <c r="I106" s="162"/>
      <c r="J106" s="162"/>
      <c r="K106" s="162" t="s">
        <v>435</v>
      </c>
      <c r="L106" s="163"/>
      <c r="M106" s="164"/>
      <c r="N106" s="154"/>
      <c r="O106" s="155"/>
      <c r="P106" s="164"/>
      <c r="Q106" s="154"/>
      <c r="R106" s="155"/>
      <c r="S106" s="165" t="e">
        <f>#REF!</f>
        <v>#REF!</v>
      </c>
      <c r="T106" s="154"/>
      <c r="U106" s="157"/>
    </row>
    <row r="107" spans="1:21" x14ac:dyDescent="0.3">
      <c r="A107" s="110" t="s">
        <v>436</v>
      </c>
      <c r="B107" s="151" t="s">
        <v>194</v>
      </c>
      <c r="C107" s="152" t="s">
        <v>228</v>
      </c>
      <c r="D107" s="152" t="s">
        <v>193</v>
      </c>
      <c r="E107" s="152" t="s">
        <v>207</v>
      </c>
      <c r="F107" s="153" t="s">
        <v>191</v>
      </c>
      <c r="G107" s="137"/>
      <c r="H107" s="138"/>
      <c r="I107" s="138"/>
      <c r="J107" s="138"/>
      <c r="K107" s="138" t="s">
        <v>240</v>
      </c>
      <c r="L107" s="139"/>
      <c r="M107" s="140"/>
      <c r="N107" s="154"/>
      <c r="O107" s="155"/>
      <c r="P107" s="140"/>
      <c r="Q107" s="154"/>
      <c r="R107" s="155"/>
      <c r="S107" s="143" t="e">
        <f>#REF!</f>
        <v>#REF!</v>
      </c>
      <c r="T107" s="154"/>
      <c r="U107" s="157"/>
    </row>
    <row r="108" spans="1:21" x14ac:dyDescent="0.3">
      <c r="A108" s="110" t="s">
        <v>437</v>
      </c>
      <c r="B108" s="185" t="s">
        <v>194</v>
      </c>
      <c r="C108" s="186" t="s">
        <v>231</v>
      </c>
      <c r="D108" s="186" t="s">
        <v>193</v>
      </c>
      <c r="E108" s="186" t="s">
        <v>203</v>
      </c>
      <c r="F108" s="187" t="s">
        <v>195</v>
      </c>
      <c r="G108" s="161"/>
      <c r="H108" s="162"/>
      <c r="I108" s="162"/>
      <c r="J108" s="162" t="s">
        <v>438</v>
      </c>
      <c r="K108" s="162"/>
      <c r="L108" s="163"/>
      <c r="M108" s="164"/>
      <c r="N108" s="167">
        <f>SUM(M109:M111)</f>
        <v>0</v>
      </c>
      <c r="O108" s="168" t="b">
        <f>AND(N108&gt;=SUM(M108)-2,N108&lt;=SUM(M108)+2)</f>
        <v>1</v>
      </c>
      <c r="P108" s="164"/>
      <c r="Q108" s="167">
        <f>SUM(P109:P111)</f>
        <v>0</v>
      </c>
      <c r="R108" s="168" t="b">
        <f>AND(Q108&gt;=SUM(P108)-2,Q108&lt;=SUM(P108)+2)</f>
        <v>1</v>
      </c>
      <c r="S108" s="165" t="e">
        <f>#REF!</f>
        <v>#REF!</v>
      </c>
      <c r="T108" s="240" t="e">
        <f>SUM(S109:S111)</f>
        <v>#REF!</v>
      </c>
      <c r="U108" s="169" t="e">
        <f>AND(T108&gt;=SUM(S108)-2,T108&lt;=SUM(S108)+2)</f>
        <v>#REF!</v>
      </c>
    </row>
    <row r="109" spans="1:21" x14ac:dyDescent="0.3">
      <c r="A109" s="110" t="s">
        <v>439</v>
      </c>
      <c r="B109" s="151" t="s">
        <v>194</v>
      </c>
      <c r="C109" s="152" t="s">
        <v>234</v>
      </c>
      <c r="D109" s="152" t="s">
        <v>193</v>
      </c>
      <c r="E109" s="152" t="s">
        <v>207</v>
      </c>
      <c r="F109" s="153" t="s">
        <v>191</v>
      </c>
      <c r="G109" s="137"/>
      <c r="H109" s="138"/>
      <c r="I109" s="138"/>
      <c r="J109" s="138"/>
      <c r="K109" s="138" t="s">
        <v>440</v>
      </c>
      <c r="L109" s="139"/>
      <c r="M109" s="140"/>
      <c r="N109" s="154"/>
      <c r="O109" s="155"/>
      <c r="P109" s="140"/>
      <c r="Q109" s="154"/>
      <c r="R109" s="155"/>
      <c r="S109" s="143" t="e">
        <f>#REF!</f>
        <v>#REF!</v>
      </c>
      <c r="T109" s="154"/>
      <c r="U109" s="157"/>
    </row>
    <row r="110" spans="1:21" x14ac:dyDescent="0.3">
      <c r="A110" s="110" t="s">
        <v>441</v>
      </c>
      <c r="B110" s="158" t="s">
        <v>194</v>
      </c>
      <c r="C110" s="159" t="s">
        <v>236</v>
      </c>
      <c r="D110" s="159" t="s">
        <v>193</v>
      </c>
      <c r="E110" s="159" t="s">
        <v>207</v>
      </c>
      <c r="F110" s="160" t="s">
        <v>191</v>
      </c>
      <c r="G110" s="161"/>
      <c r="H110" s="162"/>
      <c r="I110" s="162"/>
      <c r="J110" s="162"/>
      <c r="K110" s="166" t="s">
        <v>442</v>
      </c>
      <c r="L110" s="163"/>
      <c r="M110" s="164"/>
      <c r="N110" s="154"/>
      <c r="O110" s="155"/>
      <c r="P110" s="164"/>
      <c r="Q110" s="154"/>
      <c r="R110" s="155"/>
      <c r="S110" s="165" t="e">
        <f>#REF!</f>
        <v>#REF!</v>
      </c>
      <c r="T110" s="154"/>
      <c r="U110" s="157"/>
    </row>
    <row r="111" spans="1:21" x14ac:dyDescent="0.3">
      <c r="A111" s="110" t="s">
        <v>443</v>
      </c>
      <c r="B111" s="151" t="s">
        <v>194</v>
      </c>
      <c r="C111" s="152" t="s">
        <v>239</v>
      </c>
      <c r="D111" s="152" t="s">
        <v>193</v>
      </c>
      <c r="E111" s="152" t="s">
        <v>207</v>
      </c>
      <c r="F111" s="153" t="s">
        <v>191</v>
      </c>
      <c r="G111" s="137"/>
      <c r="H111" s="138"/>
      <c r="I111" s="138"/>
      <c r="J111" s="138"/>
      <c r="K111" s="138" t="s">
        <v>240</v>
      </c>
      <c r="L111" s="139"/>
      <c r="M111" s="140"/>
      <c r="N111" s="154"/>
      <c r="O111" s="155"/>
      <c r="P111" s="140"/>
      <c r="Q111" s="154"/>
      <c r="R111" s="155"/>
      <c r="S111" s="143" t="e">
        <f>#REF!</f>
        <v>#REF!</v>
      </c>
      <c r="T111" s="154"/>
      <c r="U111" s="157"/>
    </row>
    <row r="112" spans="1:21" x14ac:dyDescent="0.3">
      <c r="A112" s="110" t="s">
        <v>444</v>
      </c>
      <c r="B112" s="185" t="s">
        <v>194</v>
      </c>
      <c r="C112" s="186" t="s">
        <v>242</v>
      </c>
      <c r="D112" s="186" t="s">
        <v>193</v>
      </c>
      <c r="E112" s="186" t="s">
        <v>199</v>
      </c>
      <c r="F112" s="187" t="s">
        <v>195</v>
      </c>
      <c r="G112" s="161"/>
      <c r="H112" s="162"/>
      <c r="I112" s="162" t="s">
        <v>445</v>
      </c>
      <c r="J112" s="162"/>
      <c r="K112" s="162"/>
      <c r="L112" s="163"/>
      <c r="M112" s="164"/>
      <c r="N112" s="167">
        <f>SUM(M113:M116)</f>
        <v>0</v>
      </c>
      <c r="O112" s="168" t="b">
        <f>AND(N112&gt;=SUM(M112)-2,N112&lt;=SUM(M112)+2)</f>
        <v>1</v>
      </c>
      <c r="P112" s="164"/>
      <c r="Q112" s="167">
        <f>SUM(P113:P116)</f>
        <v>0</v>
      </c>
      <c r="R112" s="168" t="b">
        <f>AND(Q112&gt;=SUM(P112)-2,Q112&lt;=SUM(P112)+2)</f>
        <v>1</v>
      </c>
      <c r="S112" s="165" t="e">
        <f>#REF!</f>
        <v>#REF!</v>
      </c>
      <c r="T112" s="240" t="e">
        <f>SUM(S113:S116)</f>
        <v>#REF!</v>
      </c>
      <c r="U112" s="169" t="e">
        <f>AND(T112&gt;=SUM(S112)-2,T112&lt;=SUM(S112)+2)</f>
        <v>#REF!</v>
      </c>
    </row>
    <row r="113" spans="1:21" x14ac:dyDescent="0.3">
      <c r="A113" s="110" t="s">
        <v>446</v>
      </c>
      <c r="B113" s="151" t="s">
        <v>194</v>
      </c>
      <c r="C113" s="152" t="s">
        <v>245</v>
      </c>
      <c r="D113" s="152" t="s">
        <v>193</v>
      </c>
      <c r="E113" s="152" t="s">
        <v>203</v>
      </c>
      <c r="F113" s="153" t="s">
        <v>191</v>
      </c>
      <c r="G113" s="137"/>
      <c r="H113" s="138"/>
      <c r="I113" s="138"/>
      <c r="J113" s="138" t="s">
        <v>447</v>
      </c>
      <c r="K113" s="138"/>
      <c r="L113" s="139"/>
      <c r="M113" s="140"/>
      <c r="N113" s="154"/>
      <c r="O113" s="155"/>
      <c r="P113" s="140"/>
      <c r="Q113" s="154"/>
      <c r="R113" s="155"/>
      <c r="S113" s="143" t="e">
        <f>#REF!</f>
        <v>#REF!</v>
      </c>
      <c r="T113" s="154"/>
      <c r="U113" s="157"/>
    </row>
    <row r="114" spans="1:21" x14ac:dyDescent="0.3">
      <c r="A114" s="110" t="s">
        <v>448</v>
      </c>
      <c r="B114" s="151" t="s">
        <v>194</v>
      </c>
      <c r="C114" s="152" t="s">
        <v>247</v>
      </c>
      <c r="D114" s="152" t="s">
        <v>193</v>
      </c>
      <c r="E114" s="152" t="s">
        <v>203</v>
      </c>
      <c r="F114" s="153" t="s">
        <v>191</v>
      </c>
      <c r="G114" s="137"/>
      <c r="H114" s="138"/>
      <c r="I114" s="138"/>
      <c r="J114" s="138" t="s">
        <v>449</v>
      </c>
      <c r="K114" s="138"/>
      <c r="L114" s="139"/>
      <c r="M114" s="140"/>
      <c r="N114" s="154"/>
      <c r="O114" s="155"/>
      <c r="P114" s="140"/>
      <c r="Q114" s="154"/>
      <c r="R114" s="155"/>
      <c r="S114" s="143" t="e">
        <f>#REF!</f>
        <v>#REF!</v>
      </c>
      <c r="T114" s="154"/>
      <c r="U114" s="157"/>
    </row>
    <row r="115" spans="1:21" x14ac:dyDescent="0.3">
      <c r="A115" s="110" t="s">
        <v>450</v>
      </c>
      <c r="B115" s="151" t="s">
        <v>194</v>
      </c>
      <c r="C115" s="152" t="s">
        <v>250</v>
      </c>
      <c r="D115" s="152" t="s">
        <v>193</v>
      </c>
      <c r="E115" s="152" t="s">
        <v>203</v>
      </c>
      <c r="F115" s="153" t="s">
        <v>191</v>
      </c>
      <c r="G115" s="137"/>
      <c r="H115" s="138"/>
      <c r="I115" s="138"/>
      <c r="J115" s="138" t="s">
        <v>451</v>
      </c>
      <c r="K115" s="138"/>
      <c r="L115" s="139"/>
      <c r="M115" s="140"/>
      <c r="N115" s="154"/>
      <c r="O115" s="155"/>
      <c r="P115" s="140"/>
      <c r="Q115" s="154"/>
      <c r="R115" s="155"/>
      <c r="S115" s="171"/>
      <c r="T115" s="154"/>
      <c r="U115" s="169" t="b">
        <f>S115=""</f>
        <v>1</v>
      </c>
    </row>
    <row r="116" spans="1:21" x14ac:dyDescent="0.3">
      <c r="A116" s="110" t="s">
        <v>452</v>
      </c>
      <c r="B116" s="151" t="s">
        <v>194</v>
      </c>
      <c r="C116" s="152" t="s">
        <v>253</v>
      </c>
      <c r="D116" s="152" t="s">
        <v>193</v>
      </c>
      <c r="E116" s="152" t="s">
        <v>203</v>
      </c>
      <c r="F116" s="153" t="s">
        <v>191</v>
      </c>
      <c r="G116" s="137"/>
      <c r="H116" s="138"/>
      <c r="I116" s="138"/>
      <c r="J116" s="138" t="s">
        <v>240</v>
      </c>
      <c r="K116" s="138"/>
      <c r="L116" s="139"/>
      <c r="M116" s="140"/>
      <c r="N116" s="154"/>
      <c r="O116" s="155"/>
      <c r="P116" s="140"/>
      <c r="Q116" s="154"/>
      <c r="R116" s="155"/>
      <c r="S116" s="143" t="e">
        <f>#REF!</f>
        <v>#REF!</v>
      </c>
      <c r="T116" s="154"/>
      <c r="U116" s="157"/>
    </row>
    <row r="117" spans="1:21" x14ac:dyDescent="0.3">
      <c r="A117" s="110" t="s">
        <v>453</v>
      </c>
      <c r="B117" s="134" t="s">
        <v>194</v>
      </c>
      <c r="C117" s="135" t="s">
        <v>256</v>
      </c>
      <c r="D117" s="135" t="s">
        <v>193</v>
      </c>
      <c r="E117" s="135" t="s">
        <v>194</v>
      </c>
      <c r="F117" s="136" t="s">
        <v>195</v>
      </c>
      <c r="G117" s="137"/>
      <c r="H117" s="138" t="s">
        <v>454</v>
      </c>
      <c r="I117" s="138"/>
      <c r="J117" s="138"/>
      <c r="K117" s="138"/>
      <c r="L117" s="139"/>
      <c r="M117" s="140"/>
      <c r="N117" s="167">
        <f>SUM(M118:M119)</f>
        <v>0</v>
      </c>
      <c r="O117" s="168" t="b">
        <f>AND(N117&gt;=SUM(M117)-2,N117&lt;=SUM(M117)+2)</f>
        <v>1</v>
      </c>
      <c r="P117" s="140"/>
      <c r="Q117" s="167">
        <f>SUM(P118:P119)</f>
        <v>0</v>
      </c>
      <c r="R117" s="168" t="b">
        <f>AND(Q117&gt;=SUM(P117)-2,Q117&lt;=SUM(P117)+2)</f>
        <v>1</v>
      </c>
      <c r="S117" s="143" t="e">
        <f>#REF!</f>
        <v>#REF!</v>
      </c>
      <c r="T117" s="240" t="e">
        <f>SUM(S118:S119)</f>
        <v>#REF!</v>
      </c>
      <c r="U117" s="169" t="e">
        <f>AND(T117&gt;=SUM(S117)-2,T117&lt;=SUM(S117)+2)</f>
        <v>#REF!</v>
      </c>
    </row>
    <row r="118" spans="1:21" x14ac:dyDescent="0.3">
      <c r="A118" s="110" t="s">
        <v>455</v>
      </c>
      <c r="B118" s="151" t="s">
        <v>194</v>
      </c>
      <c r="C118" s="152" t="s">
        <v>259</v>
      </c>
      <c r="D118" s="152" t="s">
        <v>193</v>
      </c>
      <c r="E118" s="152" t="s">
        <v>199</v>
      </c>
      <c r="F118" s="153" t="s">
        <v>191</v>
      </c>
      <c r="G118" s="137"/>
      <c r="H118" s="138"/>
      <c r="I118" s="138" t="s">
        <v>456</v>
      </c>
      <c r="J118" s="138"/>
      <c r="K118" s="138"/>
      <c r="L118" s="139"/>
      <c r="M118" s="140"/>
      <c r="N118" s="154"/>
      <c r="O118" s="155"/>
      <c r="P118" s="140"/>
      <c r="Q118" s="154"/>
      <c r="R118" s="155"/>
      <c r="S118" s="143" t="e">
        <f>#REF!</f>
        <v>#REF!</v>
      </c>
      <c r="T118" s="154"/>
      <c r="U118" s="157"/>
    </row>
    <row r="119" spans="1:21" ht="15.55" thickBot="1" x14ac:dyDescent="0.35">
      <c r="A119" s="110" t="s">
        <v>457</v>
      </c>
      <c r="B119" s="180" t="s">
        <v>194</v>
      </c>
      <c r="C119" s="181" t="s">
        <v>262</v>
      </c>
      <c r="D119" s="181" t="s">
        <v>193</v>
      </c>
      <c r="E119" s="181" t="s">
        <v>199</v>
      </c>
      <c r="F119" s="182" t="s">
        <v>191</v>
      </c>
      <c r="G119" s="175"/>
      <c r="H119" s="176"/>
      <c r="I119" s="176" t="s">
        <v>240</v>
      </c>
      <c r="J119" s="176"/>
      <c r="K119" s="176"/>
      <c r="L119" s="177"/>
      <c r="M119" s="178"/>
      <c r="N119" s="154"/>
      <c r="O119" s="155"/>
      <c r="P119" s="178"/>
      <c r="Q119" s="154"/>
      <c r="R119" s="155"/>
      <c r="S119" s="179" t="e">
        <f>#REF!</f>
        <v>#REF!</v>
      </c>
      <c r="T119" s="154"/>
      <c r="U119" s="157"/>
    </row>
    <row r="120" spans="1:21" ht="15.55" thickBot="1" x14ac:dyDescent="0.35">
      <c r="A120" s="110" t="s">
        <v>458</v>
      </c>
      <c r="B120" s="185" t="s">
        <v>194</v>
      </c>
      <c r="C120" s="186" t="s">
        <v>351</v>
      </c>
      <c r="D120" s="186" t="s">
        <v>193</v>
      </c>
      <c r="E120" s="186" t="s">
        <v>191</v>
      </c>
      <c r="F120" s="187" t="s">
        <v>195</v>
      </c>
      <c r="G120" s="188" t="s">
        <v>459</v>
      </c>
      <c r="H120" s="189"/>
      <c r="I120" s="189"/>
      <c r="J120" s="189"/>
      <c r="K120" s="189"/>
      <c r="L120" s="190"/>
      <c r="M120" s="191"/>
      <c r="N120" s="192">
        <f>SUM(N96,-N117)</f>
        <v>0</v>
      </c>
      <c r="O120" s="193" t="b">
        <f>AND(N120&gt;=ABS(SUM(M120))-2,N120&lt;=ABS(SUM(M120))+2)</f>
        <v>1</v>
      </c>
      <c r="P120" s="191"/>
      <c r="Q120" s="192">
        <f>SUM(Q96,-Q117)</f>
        <v>0</v>
      </c>
      <c r="R120" s="193" t="b">
        <f>AND(Q120&gt;=ABS(SUM(P120))-2,Q120&lt;=ABS(SUM(P120))+2)</f>
        <v>1</v>
      </c>
      <c r="S120" s="191" t="e">
        <f>#REF!</f>
        <v>#REF!</v>
      </c>
      <c r="T120" s="241" t="e">
        <f>SUM(T96,-T117)</f>
        <v>#REF!</v>
      </c>
      <c r="U120" s="195" t="e">
        <f>AND(T120&gt;=ABS(SUM(S120))-2,T120&lt;=ABS(SUM(S120))+2)</f>
        <v>#REF!</v>
      </c>
    </row>
    <row r="121" spans="1:21" x14ac:dyDescent="0.3">
      <c r="A121" s="110" t="s">
        <v>460</v>
      </c>
      <c r="B121" s="134" t="s">
        <v>194</v>
      </c>
      <c r="C121" s="135" t="s">
        <v>267</v>
      </c>
      <c r="D121" s="135" t="s">
        <v>193</v>
      </c>
      <c r="E121" s="135" t="s">
        <v>194</v>
      </c>
      <c r="F121" s="136" t="s">
        <v>195</v>
      </c>
      <c r="G121" s="242"/>
      <c r="H121" s="243" t="s">
        <v>461</v>
      </c>
      <c r="I121" s="243"/>
      <c r="J121" s="243"/>
      <c r="K121" s="243"/>
      <c r="L121" s="244"/>
      <c r="M121" s="245"/>
      <c r="N121" s="246">
        <f>SUM(M122:M126)</f>
        <v>0</v>
      </c>
      <c r="O121" s="247" t="b">
        <f>AND(N121&gt;=SUM(M121)-2,N121&lt;=SUM(M121)+2)</f>
        <v>1</v>
      </c>
      <c r="P121" s="245"/>
      <c r="Q121" s="246">
        <f>SUM(P122:P126)</f>
        <v>0</v>
      </c>
      <c r="R121" s="247" t="b">
        <f>AND(Q121&gt;=SUM(P121)-2,Q121&lt;=SUM(P121)+2)</f>
        <v>1</v>
      </c>
      <c r="S121" s="245" t="e">
        <f>#REF!</f>
        <v>#REF!</v>
      </c>
      <c r="T121" s="248" t="e">
        <f>SUM(S122:S126)</f>
        <v>#REF!</v>
      </c>
      <c r="U121" s="249" t="e">
        <f>AND(T121&gt;=SUM(S121)-2,T121&lt;=SUM(S121)+2)</f>
        <v>#REF!</v>
      </c>
    </row>
    <row r="122" spans="1:21" x14ac:dyDescent="0.3">
      <c r="A122" s="110" t="s">
        <v>462</v>
      </c>
      <c r="B122" s="151" t="s">
        <v>194</v>
      </c>
      <c r="C122" s="152" t="s">
        <v>270</v>
      </c>
      <c r="D122" s="152" t="s">
        <v>193</v>
      </c>
      <c r="E122" s="152" t="s">
        <v>199</v>
      </c>
      <c r="F122" s="153" t="s">
        <v>191</v>
      </c>
      <c r="G122" s="137"/>
      <c r="H122" s="138"/>
      <c r="I122" s="138" t="s">
        <v>463</v>
      </c>
      <c r="J122" s="138"/>
      <c r="K122" s="138"/>
      <c r="L122" s="139"/>
      <c r="M122" s="140"/>
      <c r="N122" s="154"/>
      <c r="O122" s="155"/>
      <c r="P122" s="140"/>
      <c r="Q122" s="154"/>
      <c r="R122" s="155"/>
      <c r="S122" s="140" t="e">
        <f>#REF!</f>
        <v>#REF!</v>
      </c>
      <c r="T122" s="154"/>
      <c r="U122" s="157"/>
    </row>
    <row r="123" spans="1:21" x14ac:dyDescent="0.3">
      <c r="A123" s="110" t="s">
        <v>464</v>
      </c>
      <c r="B123" s="151" t="s">
        <v>194</v>
      </c>
      <c r="C123" s="152" t="s">
        <v>273</v>
      </c>
      <c r="D123" s="152" t="s">
        <v>193</v>
      </c>
      <c r="E123" s="152" t="s">
        <v>199</v>
      </c>
      <c r="F123" s="153" t="s">
        <v>191</v>
      </c>
      <c r="G123" s="137"/>
      <c r="H123" s="138"/>
      <c r="I123" s="138" t="s">
        <v>465</v>
      </c>
      <c r="J123" s="138"/>
      <c r="K123" s="138"/>
      <c r="L123" s="139"/>
      <c r="M123" s="140"/>
      <c r="N123" s="154"/>
      <c r="O123" s="155"/>
      <c r="P123" s="140"/>
      <c r="Q123" s="154"/>
      <c r="R123" s="155"/>
      <c r="S123" s="140" t="e">
        <f>#REF!</f>
        <v>#REF!</v>
      </c>
      <c r="T123" s="154"/>
      <c r="U123" s="157"/>
    </row>
    <row r="124" spans="1:21" x14ac:dyDescent="0.3">
      <c r="A124" s="110" t="s">
        <v>466</v>
      </c>
      <c r="B124" s="151" t="s">
        <v>194</v>
      </c>
      <c r="C124" s="152" t="s">
        <v>276</v>
      </c>
      <c r="D124" s="152" t="s">
        <v>193</v>
      </c>
      <c r="E124" s="152" t="s">
        <v>199</v>
      </c>
      <c r="F124" s="153" t="s">
        <v>191</v>
      </c>
      <c r="G124" s="137"/>
      <c r="H124" s="138"/>
      <c r="I124" s="138" t="s">
        <v>467</v>
      </c>
      <c r="J124" s="138"/>
      <c r="K124" s="138"/>
      <c r="L124" s="139"/>
      <c r="M124" s="140"/>
      <c r="N124" s="154"/>
      <c r="O124" s="155"/>
      <c r="P124" s="140"/>
      <c r="Q124" s="154"/>
      <c r="R124" s="155"/>
      <c r="S124" s="171"/>
      <c r="T124" s="154"/>
      <c r="U124" s="169" t="b">
        <f>S124=""</f>
        <v>1</v>
      </c>
    </row>
    <row r="125" spans="1:21" x14ac:dyDescent="0.3">
      <c r="A125" s="110" t="s">
        <v>468</v>
      </c>
      <c r="B125" s="151" t="s">
        <v>194</v>
      </c>
      <c r="C125" s="152" t="s">
        <v>279</v>
      </c>
      <c r="D125" s="152" t="s">
        <v>193</v>
      </c>
      <c r="E125" s="152" t="s">
        <v>199</v>
      </c>
      <c r="F125" s="153" t="s">
        <v>191</v>
      </c>
      <c r="G125" s="137"/>
      <c r="H125" s="138"/>
      <c r="I125" s="138" t="s">
        <v>469</v>
      </c>
      <c r="J125" s="138"/>
      <c r="K125" s="138"/>
      <c r="L125" s="139"/>
      <c r="M125" s="140"/>
      <c r="N125" s="154"/>
      <c r="O125" s="155"/>
      <c r="P125" s="140"/>
      <c r="Q125" s="154"/>
      <c r="R125" s="155"/>
      <c r="S125" s="140" t="e">
        <f>#REF!</f>
        <v>#REF!</v>
      </c>
      <c r="T125" s="154"/>
      <c r="U125" s="157"/>
    </row>
    <row r="126" spans="1:21" x14ac:dyDescent="0.3">
      <c r="A126" s="110" t="s">
        <v>470</v>
      </c>
      <c r="B126" s="151" t="s">
        <v>194</v>
      </c>
      <c r="C126" s="152" t="s">
        <v>282</v>
      </c>
      <c r="D126" s="152" t="s">
        <v>193</v>
      </c>
      <c r="E126" s="152" t="s">
        <v>199</v>
      </c>
      <c r="F126" s="153" t="s">
        <v>191</v>
      </c>
      <c r="G126" s="137"/>
      <c r="H126" s="138"/>
      <c r="I126" s="138" t="s">
        <v>240</v>
      </c>
      <c r="J126" s="138"/>
      <c r="K126" s="138"/>
      <c r="L126" s="139"/>
      <c r="M126" s="140"/>
      <c r="N126" s="154"/>
      <c r="O126" s="155"/>
      <c r="P126" s="140"/>
      <c r="Q126" s="154"/>
      <c r="R126" s="155"/>
      <c r="S126" s="140" t="e">
        <f>#REF!</f>
        <v>#REF!</v>
      </c>
      <c r="T126" s="154"/>
      <c r="U126" s="157"/>
    </row>
    <row r="127" spans="1:21" x14ac:dyDescent="0.3">
      <c r="A127" s="110" t="s">
        <v>471</v>
      </c>
      <c r="B127" s="134" t="s">
        <v>194</v>
      </c>
      <c r="C127" s="135" t="s">
        <v>284</v>
      </c>
      <c r="D127" s="135" t="s">
        <v>193</v>
      </c>
      <c r="E127" s="135" t="s">
        <v>194</v>
      </c>
      <c r="F127" s="136" t="s">
        <v>195</v>
      </c>
      <c r="G127" s="137"/>
      <c r="H127" s="138" t="s">
        <v>472</v>
      </c>
      <c r="I127" s="138"/>
      <c r="J127" s="138"/>
      <c r="K127" s="138"/>
      <c r="L127" s="139"/>
      <c r="M127" s="140"/>
      <c r="N127" s="167">
        <f>SUM(M128:M129)</f>
        <v>0</v>
      </c>
      <c r="O127" s="168" t="b">
        <f>AND(N127&gt;=SUM(M127)-2,N127&lt;=SUM(M127)+2)</f>
        <v>1</v>
      </c>
      <c r="P127" s="140"/>
      <c r="Q127" s="167">
        <f>SUM(P128:P129)</f>
        <v>0</v>
      </c>
      <c r="R127" s="168" t="b">
        <f>AND(Q127&gt;=SUM(P127)-2,Q127&lt;=SUM(P127)+2)</f>
        <v>1</v>
      </c>
      <c r="S127" s="140" t="e">
        <f>#REF!</f>
        <v>#REF!</v>
      </c>
      <c r="T127" s="240" t="e">
        <f>SUM(S128:S129)</f>
        <v>#REF!</v>
      </c>
      <c r="U127" s="169" t="e">
        <f>AND(T127&gt;=SUM(S127)-2,T127&lt;=SUM(S127)+2)</f>
        <v>#REF!</v>
      </c>
    </row>
    <row r="128" spans="1:21" x14ac:dyDescent="0.3">
      <c r="A128" s="110" t="s">
        <v>473</v>
      </c>
      <c r="B128" s="151" t="s">
        <v>194</v>
      </c>
      <c r="C128" s="152" t="s">
        <v>286</v>
      </c>
      <c r="D128" s="152" t="s">
        <v>193</v>
      </c>
      <c r="E128" s="152" t="s">
        <v>199</v>
      </c>
      <c r="F128" s="153" t="s">
        <v>191</v>
      </c>
      <c r="G128" s="137"/>
      <c r="H128" s="138" t="s">
        <v>474</v>
      </c>
      <c r="I128" s="138" t="s">
        <v>475</v>
      </c>
      <c r="J128" s="138"/>
      <c r="K128" s="138"/>
      <c r="L128" s="139"/>
      <c r="M128" s="140"/>
      <c r="N128" s="154"/>
      <c r="O128" s="155"/>
      <c r="P128" s="140"/>
      <c r="Q128" s="154"/>
      <c r="R128" s="155"/>
      <c r="S128" s="140" t="e">
        <f>#REF!</f>
        <v>#REF!</v>
      </c>
      <c r="T128" s="154"/>
      <c r="U128" s="157"/>
    </row>
    <row r="129" spans="1:21" ht="15.55" thickBot="1" x14ac:dyDescent="0.35">
      <c r="A129" s="110" t="s">
        <v>476</v>
      </c>
      <c r="B129" s="213" t="s">
        <v>194</v>
      </c>
      <c r="C129" s="214" t="s">
        <v>289</v>
      </c>
      <c r="D129" s="214" t="s">
        <v>193</v>
      </c>
      <c r="E129" s="214" t="s">
        <v>199</v>
      </c>
      <c r="F129" s="215" t="s">
        <v>191</v>
      </c>
      <c r="G129" s="216"/>
      <c r="H129" s="217"/>
      <c r="I129" s="217" t="s">
        <v>240</v>
      </c>
      <c r="J129" s="217"/>
      <c r="K129" s="217"/>
      <c r="L129" s="218"/>
      <c r="M129" s="222"/>
      <c r="N129" s="219"/>
      <c r="O129" s="250"/>
      <c r="P129" s="222"/>
      <c r="Q129" s="221"/>
      <c r="R129" s="250"/>
      <c r="S129" s="222" t="e">
        <f>#REF!</f>
        <v>#REF!</v>
      </c>
      <c r="T129" s="221"/>
      <c r="U129" s="223"/>
    </row>
    <row r="130" spans="1:21" ht="15.55" thickBot="1" x14ac:dyDescent="0.35">
      <c r="A130" s="110" t="s">
        <v>477</v>
      </c>
      <c r="B130" s="224" t="s">
        <v>194</v>
      </c>
      <c r="C130" s="225" t="s">
        <v>265</v>
      </c>
      <c r="D130" s="225" t="s">
        <v>193</v>
      </c>
      <c r="E130" s="225" t="s">
        <v>191</v>
      </c>
      <c r="F130" s="226" t="s">
        <v>195</v>
      </c>
      <c r="G130" s="188" t="s">
        <v>478</v>
      </c>
      <c r="H130" s="189"/>
      <c r="I130" s="196"/>
      <c r="J130" s="189"/>
      <c r="K130" s="189"/>
      <c r="L130" s="190"/>
      <c r="M130" s="191"/>
      <c r="N130" s="192">
        <f>SUM(N120,N121,-N127)</f>
        <v>0</v>
      </c>
      <c r="O130" s="193" t="b">
        <f>AND(N130&gt;=ABS(SUM(M130))-2,N130&lt;=ABS(SUM(M130))+2)</f>
        <v>1</v>
      </c>
      <c r="P130" s="191"/>
      <c r="Q130" s="192">
        <f>SUM(Q120,Q121,-Q127)</f>
        <v>0</v>
      </c>
      <c r="R130" s="193" t="b">
        <f>AND(Q130&gt;=ABS(SUM(P130))-2,Q130&lt;=ABS(SUM(P130))+2)</f>
        <v>1</v>
      </c>
      <c r="S130" s="191" t="e">
        <f>#REF!</f>
        <v>#REF!</v>
      </c>
      <c r="T130" s="241" t="e">
        <f>SUM(T120,T121,-T127)</f>
        <v>#REF!</v>
      </c>
      <c r="U130" s="195" t="e">
        <f>AND(T130&gt;=ABS(SUM(S130))-2,T130&lt;=ABS(SUM(S130))+2)</f>
        <v>#REF!</v>
      </c>
    </row>
    <row r="131" spans="1:21" ht="14.95" customHeight="1" x14ac:dyDescent="0.2">
      <c r="A131" s="227">
        <v>0</v>
      </c>
      <c r="B131" s="112"/>
      <c r="C131" s="112"/>
      <c r="D131" s="112"/>
      <c r="M131" s="228"/>
      <c r="P131" s="228"/>
      <c r="S131" s="228"/>
      <c r="T131" s="112"/>
    </row>
    <row r="132" spans="1:21" ht="13.6" customHeight="1" thickBot="1" x14ac:dyDescent="0.35">
      <c r="A132" s="227">
        <v>0</v>
      </c>
      <c r="B132" s="230"/>
      <c r="C132" s="230"/>
      <c r="D132" s="230"/>
      <c r="E132" s="230"/>
      <c r="F132" s="230"/>
      <c r="G132" s="120" t="s">
        <v>479</v>
      </c>
      <c r="H132" s="120"/>
      <c r="I132" s="120"/>
      <c r="J132" s="120"/>
      <c r="K132" s="120"/>
      <c r="L132" s="120"/>
      <c r="M132" s="231"/>
      <c r="N132" s="230"/>
      <c r="O132" s="120"/>
      <c r="P132" s="231"/>
      <c r="Q132" s="230"/>
      <c r="R132" s="120"/>
      <c r="S132" s="232"/>
      <c r="T132" s="230"/>
      <c r="U132" s="120"/>
    </row>
    <row r="133" spans="1:21" ht="13.6" customHeight="1" x14ac:dyDescent="0.2">
      <c r="A133" s="227">
        <v>0</v>
      </c>
      <c r="B133" s="411" t="s">
        <v>182</v>
      </c>
      <c r="C133" s="413" t="s">
        <v>183</v>
      </c>
      <c r="D133" s="413" t="s">
        <v>184</v>
      </c>
      <c r="E133" s="415" t="s">
        <v>185</v>
      </c>
      <c r="F133" s="417" t="s">
        <v>186</v>
      </c>
      <c r="G133" s="405" t="s">
        <v>187</v>
      </c>
      <c r="H133" s="406"/>
      <c r="I133" s="406"/>
      <c r="J133" s="406"/>
      <c r="K133" s="406"/>
      <c r="L133" s="122"/>
      <c r="M133" s="123"/>
      <c r="N133" s="124"/>
      <c r="O133" s="124"/>
      <c r="P133" s="123"/>
      <c r="Q133" s="124"/>
      <c r="R133" s="124"/>
      <c r="S133" s="123"/>
      <c r="T133" s="233"/>
      <c r="U133" s="125"/>
    </row>
    <row r="134" spans="1:21" ht="13.6" customHeight="1" x14ac:dyDescent="0.2">
      <c r="A134" s="227">
        <v>0</v>
      </c>
      <c r="B134" s="412"/>
      <c r="C134" s="414"/>
      <c r="D134" s="414"/>
      <c r="E134" s="416"/>
      <c r="F134" s="418"/>
      <c r="G134" s="407"/>
      <c r="H134" s="408"/>
      <c r="I134" s="408"/>
      <c r="J134" s="408"/>
      <c r="K134" s="408"/>
      <c r="L134" s="126"/>
      <c r="M134" s="127" t="s">
        <v>171</v>
      </c>
      <c r="N134" s="234"/>
      <c r="O134" s="234"/>
      <c r="P134" s="127" t="s">
        <v>172</v>
      </c>
      <c r="Q134" s="234"/>
      <c r="R134" s="234"/>
      <c r="S134" s="127" t="s">
        <v>173</v>
      </c>
      <c r="T134" s="235"/>
      <c r="U134" s="236"/>
    </row>
    <row r="135" spans="1:21" ht="13.6" customHeight="1" thickBot="1" x14ac:dyDescent="0.25">
      <c r="A135" s="227">
        <v>0</v>
      </c>
      <c r="B135" s="412"/>
      <c r="C135" s="414"/>
      <c r="D135" s="414"/>
      <c r="E135" s="416"/>
      <c r="F135" s="418"/>
      <c r="G135" s="407"/>
      <c r="H135" s="408"/>
      <c r="I135" s="408"/>
      <c r="J135" s="408"/>
      <c r="K135" s="408"/>
      <c r="L135" s="126"/>
      <c r="M135" s="131"/>
      <c r="N135" s="132" t="s">
        <v>188</v>
      </c>
      <c r="O135" s="132" t="s">
        <v>189</v>
      </c>
      <c r="P135" s="131"/>
      <c r="Q135" s="132" t="s">
        <v>188</v>
      </c>
      <c r="R135" s="132" t="s">
        <v>189</v>
      </c>
      <c r="S135" s="131"/>
      <c r="T135" s="237" t="s">
        <v>188</v>
      </c>
      <c r="U135" s="133" t="s">
        <v>189</v>
      </c>
    </row>
    <row r="136" spans="1:21" x14ac:dyDescent="0.3">
      <c r="A136" s="110" t="s">
        <v>480</v>
      </c>
      <c r="B136" s="158" t="s">
        <v>199</v>
      </c>
      <c r="C136" s="159" t="s">
        <v>351</v>
      </c>
      <c r="D136" s="159" t="s">
        <v>193</v>
      </c>
      <c r="E136" s="159" t="s">
        <v>191</v>
      </c>
      <c r="F136" s="160" t="s">
        <v>195</v>
      </c>
      <c r="G136" s="251" t="s">
        <v>481</v>
      </c>
      <c r="H136" s="252"/>
      <c r="I136" s="253"/>
      <c r="J136" s="253"/>
      <c r="K136" s="253"/>
      <c r="L136" s="254"/>
      <c r="M136" s="255"/>
      <c r="N136" s="256"/>
      <c r="O136" s="257"/>
      <c r="P136" s="255"/>
      <c r="Q136" s="256"/>
      <c r="R136" s="257"/>
      <c r="S136" s="255" t="e">
        <f>#REF!</f>
        <v>#REF!</v>
      </c>
      <c r="T136" s="256"/>
      <c r="U136" s="258"/>
    </row>
    <row r="137" spans="1:21" x14ac:dyDescent="0.3">
      <c r="A137" s="110" t="s">
        <v>482</v>
      </c>
      <c r="B137" s="134" t="s">
        <v>199</v>
      </c>
      <c r="C137" s="135" t="s">
        <v>192</v>
      </c>
      <c r="D137" s="135" t="s">
        <v>193</v>
      </c>
      <c r="E137" s="135" t="s">
        <v>194</v>
      </c>
      <c r="F137" s="136" t="s">
        <v>195</v>
      </c>
      <c r="G137" s="242"/>
      <c r="H137" s="243" t="s">
        <v>483</v>
      </c>
      <c r="I137" s="243"/>
      <c r="J137" s="243"/>
      <c r="K137" s="243"/>
      <c r="L137" s="244"/>
      <c r="M137" s="245"/>
      <c r="N137" s="259">
        <f>-N130</f>
        <v>0</v>
      </c>
      <c r="O137" s="260" t="b">
        <f>AND(N137&gt;=SUM(M137)-2,N137&lt;=SUM(M137)+2)</f>
        <v>1</v>
      </c>
      <c r="P137" s="245"/>
      <c r="Q137" s="259">
        <f>-Q130</f>
        <v>0</v>
      </c>
      <c r="R137" s="260" t="b">
        <f>AND(Q137&gt;=SUM(P137)-2,Q137&lt;=SUM(P137)+2)</f>
        <v>1</v>
      </c>
      <c r="S137" s="245" t="e">
        <f>#REF!</f>
        <v>#REF!</v>
      </c>
      <c r="T137" s="261" t="e">
        <f>-T130</f>
        <v>#REF!</v>
      </c>
      <c r="U137" s="262" t="e">
        <f>AND(T137&gt;=SUM(S137)-2,T137&lt;=SUM(S137)+2)</f>
        <v>#REF!</v>
      </c>
    </row>
    <row r="138" spans="1:21" x14ac:dyDescent="0.3">
      <c r="A138" s="110" t="s">
        <v>484</v>
      </c>
      <c r="B138" s="134" t="s">
        <v>199</v>
      </c>
      <c r="C138" s="135" t="s">
        <v>198</v>
      </c>
      <c r="D138" s="135" t="s">
        <v>193</v>
      </c>
      <c r="E138" s="135" t="s">
        <v>194</v>
      </c>
      <c r="F138" s="136" t="s">
        <v>195</v>
      </c>
      <c r="G138" s="137"/>
      <c r="H138" s="138" t="s">
        <v>485</v>
      </c>
      <c r="I138" s="138"/>
      <c r="J138" s="138"/>
      <c r="K138" s="138"/>
      <c r="L138" s="139"/>
      <c r="M138" s="140"/>
      <c r="N138" s="148">
        <f>SUM(M139:M140)</f>
        <v>0</v>
      </c>
      <c r="O138" s="149" t="b">
        <f>AND(N138&gt;=SUM(M138)-2,N138&lt;=SUM(M138)+2)</f>
        <v>1</v>
      </c>
      <c r="P138" s="140"/>
      <c r="Q138" s="148">
        <f>SUM(P139:P140)</f>
        <v>0</v>
      </c>
      <c r="R138" s="149" t="b">
        <f>AND(Q138&gt;=SUM(P138)-2,Q138&lt;=SUM(P138)+2)</f>
        <v>1</v>
      </c>
      <c r="S138" s="140" t="e">
        <f>#REF!</f>
        <v>#REF!</v>
      </c>
      <c r="T138" s="239" t="e">
        <f>SUM(S139:S140)</f>
        <v>#REF!</v>
      </c>
      <c r="U138" s="150" t="e">
        <f>AND(T138&gt;=SUM(S138)-2,T138&lt;=SUM(S138)+2)</f>
        <v>#REF!</v>
      </c>
    </row>
    <row r="139" spans="1:21" x14ac:dyDescent="0.3">
      <c r="A139" s="110" t="s">
        <v>486</v>
      </c>
      <c r="B139" s="151" t="s">
        <v>199</v>
      </c>
      <c r="C139" s="152" t="s">
        <v>202</v>
      </c>
      <c r="D139" s="152" t="s">
        <v>193</v>
      </c>
      <c r="E139" s="152" t="s">
        <v>199</v>
      </c>
      <c r="F139" s="153" t="s">
        <v>195</v>
      </c>
      <c r="G139" s="137"/>
      <c r="H139" s="138"/>
      <c r="I139" s="138" t="s">
        <v>487</v>
      </c>
      <c r="J139" s="138"/>
      <c r="K139" s="138"/>
      <c r="L139" s="139"/>
      <c r="M139" s="140"/>
      <c r="N139" s="154"/>
      <c r="O139" s="155"/>
      <c r="P139" s="140"/>
      <c r="Q139" s="154"/>
      <c r="R139" s="155"/>
      <c r="S139" s="140" t="e">
        <f>#REF!</f>
        <v>#REF!</v>
      </c>
      <c r="T139" s="154"/>
      <c r="U139" s="157"/>
    </row>
    <row r="140" spans="1:21" ht="15.55" thickBot="1" x14ac:dyDescent="0.35">
      <c r="A140" s="110" t="s">
        <v>488</v>
      </c>
      <c r="B140" s="151" t="s">
        <v>199</v>
      </c>
      <c r="C140" s="152" t="s">
        <v>206</v>
      </c>
      <c r="D140" s="152" t="s">
        <v>193</v>
      </c>
      <c r="E140" s="152" t="s">
        <v>199</v>
      </c>
      <c r="F140" s="153" t="s">
        <v>195</v>
      </c>
      <c r="G140" s="175"/>
      <c r="H140" s="176"/>
      <c r="I140" s="176" t="s">
        <v>489</v>
      </c>
      <c r="J140" s="176"/>
      <c r="K140" s="176"/>
      <c r="L140" s="177"/>
      <c r="M140" s="178"/>
      <c r="N140" s="154"/>
      <c r="O140" s="155"/>
      <c r="P140" s="178"/>
      <c r="Q140" s="154"/>
      <c r="R140" s="155"/>
      <c r="S140" s="178" t="e">
        <f>#REF!</f>
        <v>#REF!</v>
      </c>
      <c r="T140" s="154"/>
      <c r="U140" s="157"/>
    </row>
    <row r="141" spans="1:21" ht="15.55" thickBot="1" x14ac:dyDescent="0.35">
      <c r="A141" s="110" t="s">
        <v>490</v>
      </c>
      <c r="B141" s="185" t="s">
        <v>199</v>
      </c>
      <c r="C141" s="186" t="s">
        <v>209</v>
      </c>
      <c r="D141" s="186" t="s">
        <v>193</v>
      </c>
      <c r="E141" s="186" t="s">
        <v>194</v>
      </c>
      <c r="F141" s="187" t="s">
        <v>195</v>
      </c>
      <c r="G141" s="196"/>
      <c r="H141" s="197" t="s">
        <v>491</v>
      </c>
      <c r="I141" s="189"/>
      <c r="J141" s="189"/>
      <c r="K141" s="189"/>
      <c r="L141" s="190"/>
      <c r="M141" s="191"/>
      <c r="N141" s="192">
        <f>SUM(N137:N138)</f>
        <v>0</v>
      </c>
      <c r="O141" s="193" t="b">
        <f>AND(N141&gt;=SUM(M141)-2,N141&lt;=SUM(M141)+2)</f>
        <v>1</v>
      </c>
      <c r="P141" s="191"/>
      <c r="Q141" s="192">
        <f>SUM(Q137:Q138)</f>
        <v>0</v>
      </c>
      <c r="R141" s="193" t="b">
        <f>AND(Q141&gt;=SUM(P141)-2,Q141&lt;=SUM(P141)+2)</f>
        <v>1</v>
      </c>
      <c r="S141" s="191" t="e">
        <f>#REF!</f>
        <v>#REF!</v>
      </c>
      <c r="T141" s="241" t="e">
        <f>SUM(T137:T138)</f>
        <v>#REF!</v>
      </c>
      <c r="U141" s="195" t="e">
        <f>AND(T141&gt;=SUM(S141)-2,T141&lt;=SUM(S141)+2)</f>
        <v>#REF!</v>
      </c>
    </row>
    <row r="142" spans="1:21" x14ac:dyDescent="0.3">
      <c r="A142" s="110" t="s">
        <v>492</v>
      </c>
      <c r="B142" s="134" t="s">
        <v>199</v>
      </c>
      <c r="C142" s="135" t="s">
        <v>211</v>
      </c>
      <c r="D142" s="135" t="s">
        <v>193</v>
      </c>
      <c r="E142" s="135" t="s">
        <v>194</v>
      </c>
      <c r="F142" s="136" t="s">
        <v>195</v>
      </c>
      <c r="G142" s="242"/>
      <c r="H142" s="243" t="s">
        <v>493</v>
      </c>
      <c r="I142" s="243"/>
      <c r="J142" s="243"/>
      <c r="K142" s="243"/>
      <c r="L142" s="244"/>
      <c r="M142" s="263"/>
      <c r="N142" s="246">
        <f>SUM(M143:M146)</f>
        <v>0</v>
      </c>
      <c r="O142" s="247" t="b">
        <f>AND(N142&gt;=SUM(M142)-2,N142&lt;=SUM(M142)+2)</f>
        <v>1</v>
      </c>
      <c r="P142" s="263"/>
      <c r="Q142" s="246">
        <f>SUM(P143:P146)</f>
        <v>0</v>
      </c>
      <c r="R142" s="247" t="b">
        <f>AND(Q142&gt;=SUM(P142)-2,Q142&lt;=SUM(P142)+2)</f>
        <v>1</v>
      </c>
      <c r="S142" s="263"/>
      <c r="T142" s="248">
        <f>SUM(S143:S146)</f>
        <v>0</v>
      </c>
      <c r="U142" s="249" t="b">
        <f>AND(T142&gt;=SUM(S142)-2,T142&lt;=SUM(S142)+2)</f>
        <v>1</v>
      </c>
    </row>
    <row r="143" spans="1:21" x14ac:dyDescent="0.3">
      <c r="A143" s="110" t="s">
        <v>494</v>
      </c>
      <c r="B143" s="158" t="s">
        <v>199</v>
      </c>
      <c r="C143" s="159" t="s">
        <v>214</v>
      </c>
      <c r="D143" s="159" t="s">
        <v>193</v>
      </c>
      <c r="E143" s="159" t="s">
        <v>199</v>
      </c>
      <c r="F143" s="160" t="s">
        <v>195</v>
      </c>
      <c r="G143" s="161"/>
      <c r="H143" s="162"/>
      <c r="I143" s="162" t="s">
        <v>495</v>
      </c>
      <c r="J143" s="162"/>
      <c r="K143" s="162"/>
      <c r="L143" s="163"/>
      <c r="M143" s="264"/>
      <c r="N143" s="154"/>
      <c r="O143" s="265" t="b">
        <f>COUNTBLANK(M142:M146)=5</f>
        <v>1</v>
      </c>
      <c r="P143" s="266"/>
      <c r="Q143" s="154"/>
      <c r="R143" s="265" t="b">
        <f>COUNTBLANK(P142:P146)=5</f>
        <v>1</v>
      </c>
      <c r="S143" s="266"/>
      <c r="T143" s="154"/>
      <c r="U143" s="249" t="b">
        <f>COUNTBLANK(S142:S146)=5</f>
        <v>1</v>
      </c>
    </row>
    <row r="144" spans="1:21" x14ac:dyDescent="0.3">
      <c r="A144" s="110" t="s">
        <v>496</v>
      </c>
      <c r="B144" s="151" t="s">
        <v>199</v>
      </c>
      <c r="C144" s="152" t="s">
        <v>217</v>
      </c>
      <c r="D144" s="152" t="s">
        <v>193</v>
      </c>
      <c r="E144" s="152" t="s">
        <v>199</v>
      </c>
      <c r="F144" s="153" t="s">
        <v>195</v>
      </c>
      <c r="G144" s="137"/>
      <c r="H144" s="138"/>
      <c r="I144" s="138" t="s">
        <v>497</v>
      </c>
      <c r="J144" s="138"/>
      <c r="K144" s="138"/>
      <c r="L144" s="139"/>
      <c r="M144" s="171"/>
      <c r="N144" s="154"/>
      <c r="O144" s="155"/>
      <c r="P144" s="171"/>
      <c r="Q144" s="154"/>
      <c r="R144" s="155"/>
      <c r="S144" s="171"/>
      <c r="T144" s="154"/>
      <c r="U144" s="157"/>
    </row>
    <row r="145" spans="1:21" x14ac:dyDescent="0.3">
      <c r="A145" s="110" t="s">
        <v>498</v>
      </c>
      <c r="B145" s="158" t="s">
        <v>199</v>
      </c>
      <c r="C145" s="159" t="s">
        <v>219</v>
      </c>
      <c r="D145" s="159" t="s">
        <v>193</v>
      </c>
      <c r="E145" s="159" t="s">
        <v>199</v>
      </c>
      <c r="F145" s="160" t="s">
        <v>195</v>
      </c>
      <c r="G145" s="161"/>
      <c r="H145" s="162"/>
      <c r="I145" s="162" t="s">
        <v>499</v>
      </c>
      <c r="J145" s="162"/>
      <c r="K145" s="162"/>
      <c r="L145" s="163"/>
      <c r="M145" s="264"/>
      <c r="N145" s="154"/>
      <c r="O145" s="155"/>
      <c r="P145" s="264"/>
      <c r="Q145" s="154"/>
      <c r="R145" s="155"/>
      <c r="S145" s="264"/>
      <c r="T145" s="154"/>
      <c r="U145" s="157"/>
    </row>
    <row r="146" spans="1:21" x14ac:dyDescent="0.3">
      <c r="A146" s="110" t="s">
        <v>500</v>
      </c>
      <c r="B146" s="151" t="s">
        <v>199</v>
      </c>
      <c r="C146" s="152" t="s">
        <v>222</v>
      </c>
      <c r="D146" s="152" t="s">
        <v>193</v>
      </c>
      <c r="E146" s="152" t="s">
        <v>199</v>
      </c>
      <c r="F146" s="153" t="s">
        <v>195</v>
      </c>
      <c r="G146" s="137"/>
      <c r="H146" s="138"/>
      <c r="I146" s="138" t="s">
        <v>501</v>
      </c>
      <c r="J146" s="138"/>
      <c r="K146" s="138"/>
      <c r="L146" s="139"/>
      <c r="M146" s="171"/>
      <c r="N146" s="154"/>
      <c r="O146" s="155"/>
      <c r="P146" s="171"/>
      <c r="Q146" s="154"/>
      <c r="R146" s="155"/>
      <c r="S146" s="171"/>
      <c r="T146" s="154"/>
      <c r="U146" s="157"/>
    </row>
    <row r="147" spans="1:21" x14ac:dyDescent="0.3">
      <c r="A147" s="110" t="s">
        <v>502</v>
      </c>
      <c r="B147" s="151" t="s">
        <v>199</v>
      </c>
      <c r="C147" s="152" t="s">
        <v>225</v>
      </c>
      <c r="D147" s="152" t="s">
        <v>193</v>
      </c>
      <c r="E147" s="152" t="s">
        <v>194</v>
      </c>
      <c r="F147" s="153" t="s">
        <v>191</v>
      </c>
      <c r="G147" s="137"/>
      <c r="H147" s="138" t="s">
        <v>503</v>
      </c>
      <c r="I147" s="138"/>
      <c r="J147" s="138"/>
      <c r="K147" s="138"/>
      <c r="L147" s="139"/>
      <c r="M147" s="140"/>
      <c r="N147" s="154"/>
      <c r="O147" s="155"/>
      <c r="P147" s="140"/>
      <c r="Q147" s="154"/>
      <c r="R147" s="155"/>
      <c r="S147" s="140" t="e">
        <f>#REF!</f>
        <v>#REF!</v>
      </c>
      <c r="T147" s="154"/>
      <c r="U147" s="157"/>
    </row>
    <row r="148" spans="1:21" x14ac:dyDescent="0.3">
      <c r="A148" s="110" t="s">
        <v>504</v>
      </c>
      <c r="B148" s="151" t="s">
        <v>199</v>
      </c>
      <c r="C148" s="152" t="s">
        <v>228</v>
      </c>
      <c r="D148" s="152" t="s">
        <v>193</v>
      </c>
      <c r="E148" s="152" t="s">
        <v>194</v>
      </c>
      <c r="F148" s="153" t="s">
        <v>191</v>
      </c>
      <c r="G148" s="137"/>
      <c r="H148" s="138" t="s">
        <v>505</v>
      </c>
      <c r="I148" s="138"/>
      <c r="J148" s="138"/>
      <c r="K148" s="138"/>
      <c r="L148" s="139"/>
      <c r="M148" s="140"/>
      <c r="N148" s="154"/>
      <c r="O148" s="155"/>
      <c r="P148" s="140"/>
      <c r="Q148" s="154"/>
      <c r="R148" s="155"/>
      <c r="S148" s="140" t="e">
        <f>#REF!</f>
        <v>#REF!</v>
      </c>
      <c r="T148" s="154"/>
      <c r="U148" s="157"/>
    </row>
    <row r="149" spans="1:21" x14ac:dyDescent="0.3">
      <c r="A149" s="110" t="s">
        <v>506</v>
      </c>
      <c r="B149" s="151" t="s">
        <v>199</v>
      </c>
      <c r="C149" s="152" t="s">
        <v>507</v>
      </c>
      <c r="D149" s="152" t="s">
        <v>193</v>
      </c>
      <c r="E149" s="152" t="s">
        <v>194</v>
      </c>
      <c r="F149" s="153" t="s">
        <v>191</v>
      </c>
      <c r="G149" s="137"/>
      <c r="H149" s="138" t="s">
        <v>508</v>
      </c>
      <c r="I149" s="138"/>
      <c r="J149" s="138"/>
      <c r="K149" s="138"/>
      <c r="L149" s="139"/>
      <c r="M149" s="171"/>
      <c r="N149" s="154"/>
      <c r="O149" s="265" t="b">
        <f>COUNTBLANK(M149:M151)=3</f>
        <v>1</v>
      </c>
      <c r="P149" s="267"/>
      <c r="Q149" s="154"/>
      <c r="R149" s="265" t="b">
        <f>COUNTBLANK(P149:P151)=3</f>
        <v>1</v>
      </c>
      <c r="S149" s="140" t="e">
        <f>#REF!</f>
        <v>#REF!</v>
      </c>
      <c r="T149" s="154"/>
      <c r="U149" s="157"/>
    </row>
    <row r="150" spans="1:21" x14ac:dyDescent="0.3">
      <c r="A150" s="110" t="s">
        <v>509</v>
      </c>
      <c r="B150" s="151" t="s">
        <v>199</v>
      </c>
      <c r="C150" s="152" t="s">
        <v>510</v>
      </c>
      <c r="D150" s="152" t="s">
        <v>193</v>
      </c>
      <c r="E150" s="152" t="s">
        <v>194</v>
      </c>
      <c r="F150" s="153" t="s">
        <v>191</v>
      </c>
      <c r="G150" s="137"/>
      <c r="H150" s="138" t="s">
        <v>511</v>
      </c>
      <c r="I150" s="138"/>
      <c r="J150" s="138"/>
      <c r="K150" s="138"/>
      <c r="L150" s="139"/>
      <c r="M150" s="171"/>
      <c r="N150" s="154"/>
      <c r="O150" s="155"/>
      <c r="P150" s="171"/>
      <c r="Q150" s="154"/>
      <c r="R150" s="155"/>
      <c r="S150" s="140" t="e">
        <f>#REF!</f>
        <v>#REF!</v>
      </c>
      <c r="T150" s="154"/>
      <c r="U150" s="157"/>
    </row>
    <row r="151" spans="1:21" x14ac:dyDescent="0.3">
      <c r="A151" s="110" t="s">
        <v>512</v>
      </c>
      <c r="B151" s="151" t="s">
        <v>199</v>
      </c>
      <c r="C151" s="152" t="s">
        <v>513</v>
      </c>
      <c r="D151" s="152" t="s">
        <v>193</v>
      </c>
      <c r="E151" s="152" t="s">
        <v>194</v>
      </c>
      <c r="F151" s="153" t="s">
        <v>191</v>
      </c>
      <c r="G151" s="137"/>
      <c r="H151" s="170" t="s">
        <v>514</v>
      </c>
      <c r="I151" s="138"/>
      <c r="J151" s="138"/>
      <c r="K151" s="138"/>
      <c r="L151" s="139"/>
      <c r="M151" s="171"/>
      <c r="N151" s="154"/>
      <c r="O151" s="155"/>
      <c r="P151" s="171"/>
      <c r="Q151" s="154"/>
      <c r="R151" s="155"/>
      <c r="S151" s="140" t="e">
        <f>#REF!</f>
        <v>#REF!</v>
      </c>
      <c r="T151" s="154"/>
      <c r="U151" s="157"/>
    </row>
    <row r="152" spans="1:21" ht="15.55" thickBot="1" x14ac:dyDescent="0.35">
      <c r="A152" s="110" t="s">
        <v>515</v>
      </c>
      <c r="B152" s="151" t="s">
        <v>199</v>
      </c>
      <c r="C152" s="152" t="s">
        <v>231</v>
      </c>
      <c r="D152" s="152" t="s">
        <v>193</v>
      </c>
      <c r="E152" s="152" t="s">
        <v>194</v>
      </c>
      <c r="F152" s="153" t="s">
        <v>195</v>
      </c>
      <c r="G152" s="175"/>
      <c r="H152" s="176" t="s">
        <v>516</v>
      </c>
      <c r="I152" s="176"/>
      <c r="J152" s="176"/>
      <c r="K152" s="176"/>
      <c r="L152" s="177"/>
      <c r="M152" s="178"/>
      <c r="N152" s="154"/>
      <c r="O152" s="155"/>
      <c r="P152" s="178"/>
      <c r="Q152" s="154"/>
      <c r="R152" s="155"/>
      <c r="S152" s="178" t="e">
        <f>#REF!</f>
        <v>#REF!</v>
      </c>
      <c r="T152" s="154"/>
      <c r="U152" s="157"/>
    </row>
    <row r="153" spans="1:21" ht="15.55" thickBot="1" x14ac:dyDescent="0.35">
      <c r="A153" s="110" t="s">
        <v>517</v>
      </c>
      <c r="B153" s="268" t="s">
        <v>199</v>
      </c>
      <c r="C153" s="269" t="s">
        <v>234</v>
      </c>
      <c r="D153" s="269" t="s">
        <v>193</v>
      </c>
      <c r="E153" s="269" t="s">
        <v>194</v>
      </c>
      <c r="F153" s="270" t="s">
        <v>195</v>
      </c>
      <c r="G153" s="196"/>
      <c r="H153" s="197" t="s">
        <v>518</v>
      </c>
      <c r="I153" s="189"/>
      <c r="J153" s="189"/>
      <c r="K153" s="189"/>
      <c r="L153" s="190"/>
      <c r="M153" s="191"/>
      <c r="N153" s="192">
        <f>SUM(N141,M147:M152)</f>
        <v>0</v>
      </c>
      <c r="O153" s="193" t="b">
        <f>AND(N153&gt;=SUM(M153)-2,N153&lt;=SUM(M153)+2)</f>
        <v>1</v>
      </c>
      <c r="P153" s="191"/>
      <c r="Q153" s="192">
        <f>SUM(Q141,P147:P152)</f>
        <v>0</v>
      </c>
      <c r="R153" s="193" t="b">
        <f>AND(Q153&gt;=SUM(P153)-2,Q153&lt;=SUM(P153)+2)</f>
        <v>1</v>
      </c>
      <c r="S153" s="191" t="e">
        <f>#REF!</f>
        <v>#REF!</v>
      </c>
      <c r="T153" s="241" t="e">
        <f>IF(COUNTBLANK(S147:S152)=6,S153,SUM(T141,S147:S152))</f>
        <v>#REF!</v>
      </c>
      <c r="U153" s="195" t="e">
        <f>AND(T153&gt;=SUM(S153)-2,T153&lt;=SUM(S153)+2)</f>
        <v>#REF!</v>
      </c>
    </row>
    <row r="154" spans="1:21" ht="15.55" thickBot="1" x14ac:dyDescent="0.35">
      <c r="A154" s="110" t="s">
        <v>519</v>
      </c>
      <c r="B154" s="271" t="s">
        <v>199</v>
      </c>
      <c r="C154" s="272" t="s">
        <v>236</v>
      </c>
      <c r="D154" s="272" t="s">
        <v>193</v>
      </c>
      <c r="E154" s="272" t="s">
        <v>191</v>
      </c>
      <c r="F154" s="273" t="s">
        <v>195</v>
      </c>
      <c r="G154" s="274" t="s">
        <v>520</v>
      </c>
      <c r="H154" s="275"/>
      <c r="I154" s="275"/>
      <c r="J154" s="275"/>
      <c r="K154" s="275"/>
      <c r="L154" s="276"/>
      <c r="M154" s="277"/>
      <c r="N154" s="278">
        <f>SUM(M136,N153)</f>
        <v>0</v>
      </c>
      <c r="O154" s="279" t="b">
        <f>AND(N154&gt;=SUM(M154)-2,N154&lt;=SUM(M154)+2)</f>
        <v>1</v>
      </c>
      <c r="P154" s="277"/>
      <c r="Q154" s="278">
        <f>SUM(P136,Q153)</f>
        <v>0</v>
      </c>
      <c r="R154" s="279" t="b">
        <f>AND(Q154&gt;=SUM(P154)-2,Q154&lt;=SUM(P154)+2)</f>
        <v>1</v>
      </c>
      <c r="S154" s="277" t="e">
        <f>#REF!</f>
        <v>#REF!</v>
      </c>
      <c r="T154" s="280" t="e">
        <f>SUM(S136,T153)</f>
        <v>#REF!</v>
      </c>
      <c r="U154" s="281" t="e">
        <f>AND(T154&gt;=SUM(S154)-2,T154&lt;=SUM(S154)+2)</f>
        <v>#REF!</v>
      </c>
    </row>
    <row r="155" spans="1:21" ht="14.95" customHeight="1" x14ac:dyDescent="0.2">
      <c r="A155" s="227">
        <v>0</v>
      </c>
      <c r="B155" s="112"/>
      <c r="C155" s="112"/>
      <c r="D155" s="112"/>
      <c r="M155" s="228"/>
      <c r="P155" s="228"/>
      <c r="S155" s="228"/>
      <c r="T155" s="112"/>
    </row>
    <row r="156" spans="1:21" ht="14.95" customHeight="1" thickBot="1" x14ac:dyDescent="0.35">
      <c r="A156" s="227">
        <v>0</v>
      </c>
      <c r="B156" s="230"/>
      <c r="C156" s="230"/>
      <c r="D156" s="230"/>
      <c r="E156" s="230"/>
      <c r="F156" s="230"/>
      <c r="G156" s="120" t="s">
        <v>521</v>
      </c>
      <c r="H156" s="120"/>
      <c r="I156" s="120"/>
      <c r="J156" s="120"/>
      <c r="K156" s="120"/>
      <c r="L156" s="120"/>
      <c r="M156" s="231"/>
      <c r="N156" s="230"/>
      <c r="O156" s="120"/>
      <c r="P156" s="231"/>
      <c r="Q156" s="230"/>
      <c r="R156" s="120"/>
      <c r="S156" s="231"/>
      <c r="T156" s="230"/>
      <c r="U156" s="120"/>
    </row>
    <row r="157" spans="1:21" ht="13.6" customHeight="1" x14ac:dyDescent="0.2">
      <c r="A157" s="227">
        <v>0</v>
      </c>
      <c r="B157" s="411" t="s">
        <v>182</v>
      </c>
      <c r="C157" s="413" t="s">
        <v>183</v>
      </c>
      <c r="D157" s="413" t="s">
        <v>184</v>
      </c>
      <c r="E157" s="415" t="s">
        <v>185</v>
      </c>
      <c r="F157" s="417" t="s">
        <v>186</v>
      </c>
      <c r="G157" s="405" t="s">
        <v>187</v>
      </c>
      <c r="H157" s="406"/>
      <c r="I157" s="406"/>
      <c r="J157" s="406"/>
      <c r="K157" s="406"/>
      <c r="L157" s="122"/>
      <c r="M157" s="123"/>
      <c r="N157" s="124"/>
      <c r="O157" s="124"/>
      <c r="P157" s="123"/>
      <c r="Q157" s="124"/>
      <c r="R157" s="124"/>
      <c r="S157" s="123"/>
      <c r="T157" s="233"/>
      <c r="U157" s="125"/>
    </row>
    <row r="158" spans="1:21" ht="13.6" customHeight="1" x14ac:dyDescent="0.2">
      <c r="A158" s="227">
        <v>0</v>
      </c>
      <c r="B158" s="412"/>
      <c r="C158" s="414"/>
      <c r="D158" s="414"/>
      <c r="E158" s="416"/>
      <c r="F158" s="418"/>
      <c r="G158" s="407"/>
      <c r="H158" s="408"/>
      <c r="I158" s="408"/>
      <c r="J158" s="408"/>
      <c r="K158" s="408"/>
      <c r="L158" s="126"/>
      <c r="M158" s="127" t="s">
        <v>171</v>
      </c>
      <c r="N158" s="234"/>
      <c r="O158" s="234"/>
      <c r="P158" s="127" t="s">
        <v>172</v>
      </c>
      <c r="Q158" s="234"/>
      <c r="R158" s="234"/>
      <c r="S158" s="127" t="s">
        <v>173</v>
      </c>
      <c r="T158" s="235"/>
      <c r="U158" s="236"/>
    </row>
    <row r="159" spans="1:21" ht="13.6" customHeight="1" x14ac:dyDescent="0.2">
      <c r="A159" s="227">
        <v>0</v>
      </c>
      <c r="B159" s="412"/>
      <c r="C159" s="414"/>
      <c r="D159" s="414"/>
      <c r="E159" s="416"/>
      <c r="F159" s="418"/>
      <c r="G159" s="409"/>
      <c r="H159" s="410"/>
      <c r="I159" s="410"/>
      <c r="J159" s="410"/>
      <c r="K159" s="410"/>
      <c r="L159" s="130"/>
      <c r="M159" s="131"/>
      <c r="N159" s="132" t="s">
        <v>188</v>
      </c>
      <c r="O159" s="132" t="s">
        <v>189</v>
      </c>
      <c r="P159" s="131"/>
      <c r="Q159" s="132" t="s">
        <v>188</v>
      </c>
      <c r="R159" s="132" t="s">
        <v>189</v>
      </c>
      <c r="S159" s="131"/>
      <c r="T159" s="237" t="s">
        <v>188</v>
      </c>
      <c r="U159" s="133" t="s">
        <v>189</v>
      </c>
    </row>
    <row r="160" spans="1:21" x14ac:dyDescent="0.3">
      <c r="A160" s="110" t="s">
        <v>522</v>
      </c>
      <c r="B160" s="134" t="s">
        <v>203</v>
      </c>
      <c r="C160" s="135" t="s">
        <v>192</v>
      </c>
      <c r="D160" s="135" t="s">
        <v>193</v>
      </c>
      <c r="E160" s="135" t="s">
        <v>194</v>
      </c>
      <c r="F160" s="136" t="s">
        <v>195</v>
      </c>
      <c r="G160" s="137"/>
      <c r="H160" s="138" t="s">
        <v>523</v>
      </c>
      <c r="I160" s="138"/>
      <c r="J160" s="138"/>
      <c r="K160" s="138"/>
      <c r="L160" s="139"/>
      <c r="M160" s="140"/>
      <c r="N160" s="145">
        <f>SUM(N161,N166)</f>
        <v>0</v>
      </c>
      <c r="O160" s="146" t="b">
        <f>AND(N160&gt;=SUM(M160)-2,N160&lt;=SUM(M160)+2)</f>
        <v>1</v>
      </c>
      <c r="P160" s="140"/>
      <c r="Q160" s="145">
        <f>SUM(Q161,Q166)</f>
        <v>0</v>
      </c>
      <c r="R160" s="146" t="b">
        <f>AND(Q160&gt;=SUM(P160)-2,Q160&lt;=SUM(P160)+2)</f>
        <v>1</v>
      </c>
      <c r="S160" s="143" t="e">
        <f>#REF!</f>
        <v>#REF!</v>
      </c>
      <c r="T160" s="238" t="e">
        <f>SUM(T161,T166)</f>
        <v>#REF!</v>
      </c>
      <c r="U160" s="147" t="e">
        <f>AND(T160&gt;=SUM(S160)-2,T160&lt;=SUM(S160)+2)</f>
        <v>#REF!</v>
      </c>
    </row>
    <row r="161" spans="1:21" x14ac:dyDescent="0.3">
      <c r="A161" s="110" t="s">
        <v>524</v>
      </c>
      <c r="B161" s="134" t="s">
        <v>203</v>
      </c>
      <c r="C161" s="135" t="s">
        <v>198</v>
      </c>
      <c r="D161" s="135" t="s">
        <v>193</v>
      </c>
      <c r="E161" s="135" t="s">
        <v>199</v>
      </c>
      <c r="F161" s="136" t="s">
        <v>195</v>
      </c>
      <c r="G161" s="137"/>
      <c r="H161" s="138"/>
      <c r="I161" s="138" t="s">
        <v>525</v>
      </c>
      <c r="J161" s="138"/>
      <c r="K161" s="138"/>
      <c r="L161" s="139"/>
      <c r="M161" s="140"/>
      <c r="N161" s="148">
        <f>SUM(M162:M165)</f>
        <v>0</v>
      </c>
      <c r="O161" s="149" t="b">
        <f>AND(N161&gt;=SUM(M161)-2,N161&lt;=SUM(M161)+2)</f>
        <v>1</v>
      </c>
      <c r="P161" s="140"/>
      <c r="Q161" s="148">
        <f>SUM(P162:P165)</f>
        <v>0</v>
      </c>
      <c r="R161" s="149" t="b">
        <f>AND(Q161&gt;=SUM(P161)-2,Q161&lt;=SUM(P161)+2)</f>
        <v>1</v>
      </c>
      <c r="S161" s="143" t="e">
        <f>#REF!</f>
        <v>#REF!</v>
      </c>
      <c r="T161" s="239" t="e">
        <f>SUM(S162:S165)</f>
        <v>#REF!</v>
      </c>
      <c r="U161" s="150" t="e">
        <f>AND(T161&gt;=SUM(S161)-2,T161&lt;=SUM(S161)+2)</f>
        <v>#REF!</v>
      </c>
    </row>
    <row r="162" spans="1:21" x14ac:dyDescent="0.3">
      <c r="A162" s="110" t="s">
        <v>526</v>
      </c>
      <c r="B162" s="151" t="s">
        <v>203</v>
      </c>
      <c r="C162" s="152" t="s">
        <v>202</v>
      </c>
      <c r="D162" s="152" t="s">
        <v>193</v>
      </c>
      <c r="E162" s="152" t="s">
        <v>203</v>
      </c>
      <c r="F162" s="153" t="s">
        <v>191</v>
      </c>
      <c r="G162" s="137"/>
      <c r="H162" s="138"/>
      <c r="I162" s="138"/>
      <c r="J162" s="138" t="s">
        <v>527</v>
      </c>
      <c r="K162" s="138"/>
      <c r="L162" s="139"/>
      <c r="M162" s="140"/>
      <c r="N162" s="154"/>
      <c r="O162" s="155"/>
      <c r="P162" s="140"/>
      <c r="Q162" s="154"/>
      <c r="R162" s="155"/>
      <c r="S162" s="143" t="e">
        <f>#REF!</f>
        <v>#REF!</v>
      </c>
      <c r="T162" s="154"/>
      <c r="U162" s="157"/>
    </row>
    <row r="163" spans="1:21" x14ac:dyDescent="0.3">
      <c r="A163" s="110" t="s">
        <v>528</v>
      </c>
      <c r="B163" s="151" t="s">
        <v>203</v>
      </c>
      <c r="C163" s="152" t="s">
        <v>206</v>
      </c>
      <c r="D163" s="152" t="s">
        <v>193</v>
      </c>
      <c r="E163" s="152" t="s">
        <v>203</v>
      </c>
      <c r="F163" s="153" t="s">
        <v>191</v>
      </c>
      <c r="G163" s="137"/>
      <c r="H163" s="138"/>
      <c r="I163" s="138"/>
      <c r="J163" s="138" t="s">
        <v>529</v>
      </c>
      <c r="K163" s="138"/>
      <c r="L163" s="139"/>
      <c r="M163" s="140"/>
      <c r="N163" s="154"/>
      <c r="O163" s="155"/>
      <c r="P163" s="140"/>
      <c r="Q163" s="154"/>
      <c r="R163" s="155"/>
      <c r="S163" s="143" t="e">
        <f>#REF!</f>
        <v>#REF!</v>
      </c>
      <c r="T163" s="154"/>
      <c r="U163" s="157"/>
    </row>
    <row r="164" spans="1:21" x14ac:dyDescent="0.3">
      <c r="A164" s="110" t="s">
        <v>530</v>
      </c>
      <c r="B164" s="158" t="s">
        <v>203</v>
      </c>
      <c r="C164" s="159" t="s">
        <v>209</v>
      </c>
      <c r="D164" s="159" t="s">
        <v>193</v>
      </c>
      <c r="E164" s="159" t="s">
        <v>203</v>
      </c>
      <c r="F164" s="160" t="s">
        <v>191</v>
      </c>
      <c r="G164" s="161"/>
      <c r="H164" s="162"/>
      <c r="I164" s="162"/>
      <c r="J164" s="162" t="s">
        <v>531</v>
      </c>
      <c r="K164" s="162"/>
      <c r="L164" s="163"/>
      <c r="M164" s="164"/>
      <c r="N164" s="154"/>
      <c r="O164" s="155"/>
      <c r="P164" s="164"/>
      <c r="Q164" s="154"/>
      <c r="R164" s="155"/>
      <c r="S164" s="165" t="e">
        <f>#REF!</f>
        <v>#REF!</v>
      </c>
      <c r="T164" s="154"/>
      <c r="U164" s="157"/>
    </row>
    <row r="165" spans="1:21" x14ac:dyDescent="0.3">
      <c r="A165" s="110" t="s">
        <v>532</v>
      </c>
      <c r="B165" s="151" t="s">
        <v>203</v>
      </c>
      <c r="C165" s="152" t="s">
        <v>211</v>
      </c>
      <c r="D165" s="152" t="s">
        <v>193</v>
      </c>
      <c r="E165" s="152" t="s">
        <v>203</v>
      </c>
      <c r="F165" s="153" t="s">
        <v>191</v>
      </c>
      <c r="G165" s="137"/>
      <c r="H165" s="138"/>
      <c r="I165" s="138"/>
      <c r="J165" s="138" t="s">
        <v>533</v>
      </c>
      <c r="K165" s="138"/>
      <c r="L165" s="139"/>
      <c r="M165" s="140"/>
      <c r="N165" s="154"/>
      <c r="O165" s="155"/>
      <c r="P165" s="140"/>
      <c r="Q165" s="154"/>
      <c r="R165" s="155"/>
      <c r="S165" s="143" t="e">
        <f>#REF!</f>
        <v>#REF!</v>
      </c>
      <c r="T165" s="154"/>
      <c r="U165" s="157"/>
    </row>
    <row r="166" spans="1:21" x14ac:dyDescent="0.3">
      <c r="A166" s="110" t="s">
        <v>534</v>
      </c>
      <c r="B166" s="185" t="s">
        <v>203</v>
      </c>
      <c r="C166" s="186" t="s">
        <v>214</v>
      </c>
      <c r="D166" s="186" t="s">
        <v>193</v>
      </c>
      <c r="E166" s="186" t="s">
        <v>199</v>
      </c>
      <c r="F166" s="187" t="s">
        <v>195</v>
      </c>
      <c r="G166" s="161"/>
      <c r="H166" s="162"/>
      <c r="I166" s="162" t="s">
        <v>535</v>
      </c>
      <c r="J166" s="162"/>
      <c r="K166" s="162"/>
      <c r="L166" s="163"/>
      <c r="M166" s="164"/>
      <c r="N166" s="167">
        <f>SUM(M167:M170)</f>
        <v>0</v>
      </c>
      <c r="O166" s="168" t="b">
        <f>AND(N166&gt;=SUM(M166)-2,N166&lt;=SUM(M166)+2)</f>
        <v>1</v>
      </c>
      <c r="P166" s="164"/>
      <c r="Q166" s="167">
        <f>SUM(P167:P170)</f>
        <v>0</v>
      </c>
      <c r="R166" s="168" t="b">
        <f>AND(Q166&gt;=SUM(P166)-2,Q166&lt;=SUM(P166)+2)</f>
        <v>1</v>
      </c>
      <c r="S166" s="165" t="e">
        <f>#REF!</f>
        <v>#REF!</v>
      </c>
      <c r="T166" s="240" t="e">
        <f>SUM(S167:S170)</f>
        <v>#REF!</v>
      </c>
      <c r="U166" s="169" t="e">
        <f>AND(T166&gt;=SUM(S166)-2,T166&lt;=SUM(S166)+2)</f>
        <v>#REF!</v>
      </c>
    </row>
    <row r="167" spans="1:21" x14ac:dyDescent="0.3">
      <c r="A167" s="110" t="s">
        <v>536</v>
      </c>
      <c r="B167" s="151" t="s">
        <v>203</v>
      </c>
      <c r="C167" s="152" t="s">
        <v>217</v>
      </c>
      <c r="D167" s="152" t="s">
        <v>193</v>
      </c>
      <c r="E167" s="152" t="s">
        <v>203</v>
      </c>
      <c r="F167" s="153" t="s">
        <v>191</v>
      </c>
      <c r="G167" s="137"/>
      <c r="H167" s="138"/>
      <c r="I167" s="138"/>
      <c r="J167" s="138" t="s">
        <v>537</v>
      </c>
      <c r="K167" s="138"/>
      <c r="L167" s="139"/>
      <c r="M167" s="140"/>
      <c r="N167" s="154"/>
      <c r="O167" s="155"/>
      <c r="P167" s="140"/>
      <c r="Q167" s="154"/>
      <c r="R167" s="155"/>
      <c r="S167" s="143" t="e">
        <f>#REF!</f>
        <v>#REF!</v>
      </c>
      <c r="T167" s="154"/>
      <c r="U167" s="157"/>
    </row>
    <row r="168" spans="1:21" x14ac:dyDescent="0.3">
      <c r="A168" s="110" t="s">
        <v>538</v>
      </c>
      <c r="B168" s="158" t="s">
        <v>203</v>
      </c>
      <c r="C168" s="159" t="s">
        <v>219</v>
      </c>
      <c r="D168" s="159" t="s">
        <v>193</v>
      </c>
      <c r="E168" s="159" t="s">
        <v>203</v>
      </c>
      <c r="F168" s="160" t="s">
        <v>191</v>
      </c>
      <c r="G168" s="161"/>
      <c r="H168" s="162"/>
      <c r="I168" s="162"/>
      <c r="J168" s="162" t="s">
        <v>539</v>
      </c>
      <c r="K168" s="162"/>
      <c r="L168" s="163"/>
      <c r="M168" s="164"/>
      <c r="N168" s="154"/>
      <c r="O168" s="155"/>
      <c r="P168" s="143"/>
      <c r="Q168" s="154"/>
      <c r="R168" s="155"/>
      <c r="S168" s="143" t="e">
        <f>#REF!</f>
        <v>#REF!</v>
      </c>
      <c r="T168" s="154"/>
      <c r="U168" s="157"/>
    </row>
    <row r="169" spans="1:21" x14ac:dyDescent="0.3">
      <c r="A169" s="110" t="s">
        <v>540</v>
      </c>
      <c r="B169" s="151" t="s">
        <v>203</v>
      </c>
      <c r="C169" s="152" t="s">
        <v>222</v>
      </c>
      <c r="D169" s="152" t="s">
        <v>193</v>
      </c>
      <c r="E169" s="152" t="s">
        <v>203</v>
      </c>
      <c r="F169" s="153" t="s">
        <v>191</v>
      </c>
      <c r="G169" s="137"/>
      <c r="H169" s="138"/>
      <c r="I169" s="138"/>
      <c r="J169" s="138" t="s">
        <v>541</v>
      </c>
      <c r="K169" s="138"/>
      <c r="L169" s="139"/>
      <c r="M169" s="140"/>
      <c r="N169" s="154"/>
      <c r="O169" s="155"/>
      <c r="P169" s="143"/>
      <c r="Q169" s="154"/>
      <c r="R169" s="155"/>
      <c r="S169" s="264"/>
      <c r="T169" s="154"/>
      <c r="U169" s="169" t="b">
        <f>S169=""</f>
        <v>1</v>
      </c>
    </row>
    <row r="170" spans="1:21" x14ac:dyDescent="0.3">
      <c r="A170" s="110" t="s">
        <v>542</v>
      </c>
      <c r="B170" s="158" t="s">
        <v>203</v>
      </c>
      <c r="C170" s="159" t="s">
        <v>225</v>
      </c>
      <c r="D170" s="159" t="s">
        <v>193</v>
      </c>
      <c r="E170" s="159" t="s">
        <v>203</v>
      </c>
      <c r="F170" s="160" t="s">
        <v>191</v>
      </c>
      <c r="G170" s="161"/>
      <c r="H170" s="162"/>
      <c r="I170" s="162"/>
      <c r="J170" s="162" t="s">
        <v>533</v>
      </c>
      <c r="K170" s="162"/>
      <c r="L170" s="163"/>
      <c r="M170" s="164"/>
      <c r="N170" s="154"/>
      <c r="O170" s="155"/>
      <c r="P170" s="143"/>
      <c r="Q170" s="154"/>
      <c r="R170" s="155"/>
      <c r="S170" s="143" t="e">
        <f>#REF!</f>
        <v>#REF!</v>
      </c>
      <c r="T170" s="154"/>
      <c r="U170" s="157"/>
    </row>
    <row r="171" spans="1:21" x14ac:dyDescent="0.3">
      <c r="A171" s="110" t="s">
        <v>543</v>
      </c>
      <c r="B171" s="134" t="s">
        <v>203</v>
      </c>
      <c r="C171" s="135" t="s">
        <v>228</v>
      </c>
      <c r="D171" s="135" t="s">
        <v>193</v>
      </c>
      <c r="E171" s="135" t="s">
        <v>194</v>
      </c>
      <c r="F171" s="136" t="s">
        <v>195</v>
      </c>
      <c r="G171" s="137"/>
      <c r="H171" s="138" t="s">
        <v>544</v>
      </c>
      <c r="I171" s="138"/>
      <c r="J171" s="138"/>
      <c r="K171" s="138"/>
      <c r="L171" s="139"/>
      <c r="M171" s="140"/>
      <c r="N171" s="167">
        <f>SUM(M172:M175)</f>
        <v>0</v>
      </c>
      <c r="O171" s="168" t="b">
        <f>AND(N171&gt;=SUM(M171)-2,N171&lt;=SUM(M171)+2)</f>
        <v>1</v>
      </c>
      <c r="P171" s="140"/>
      <c r="Q171" s="167">
        <f>SUM(P172:P175)</f>
        <v>0</v>
      </c>
      <c r="R171" s="168" t="b">
        <f>AND(Q171&gt;=SUM(P171)-2,Q171&lt;=SUM(P171)+2)</f>
        <v>1</v>
      </c>
      <c r="S171" s="143" t="e">
        <f>#REF!</f>
        <v>#REF!</v>
      </c>
      <c r="T171" s="240" t="e">
        <f>SUM(S172:S175)</f>
        <v>#REF!</v>
      </c>
      <c r="U171" s="169" t="e">
        <f>AND(T171&gt;=SUM(S171)-2,T171&lt;=SUM(S171)+2)</f>
        <v>#REF!</v>
      </c>
    </row>
    <row r="172" spans="1:21" x14ac:dyDescent="0.3">
      <c r="A172" s="110" t="s">
        <v>545</v>
      </c>
      <c r="B172" s="158" t="s">
        <v>203</v>
      </c>
      <c r="C172" s="159" t="s">
        <v>231</v>
      </c>
      <c r="D172" s="159" t="s">
        <v>193</v>
      </c>
      <c r="E172" s="159" t="s">
        <v>199</v>
      </c>
      <c r="F172" s="160" t="s">
        <v>191</v>
      </c>
      <c r="G172" s="161"/>
      <c r="H172" s="162"/>
      <c r="I172" s="162" t="s">
        <v>546</v>
      </c>
      <c r="J172" s="162"/>
      <c r="K172" s="162"/>
      <c r="L172" s="163"/>
      <c r="M172" s="164"/>
      <c r="N172" s="154"/>
      <c r="O172" s="155"/>
      <c r="P172" s="164"/>
      <c r="Q172" s="154"/>
      <c r="R172" s="155"/>
      <c r="S172" s="165" t="e">
        <f>#REF!</f>
        <v>#REF!</v>
      </c>
      <c r="T172" s="154"/>
      <c r="U172" s="157"/>
    </row>
    <row r="173" spans="1:21" x14ac:dyDescent="0.3">
      <c r="A173" s="110" t="s">
        <v>547</v>
      </c>
      <c r="B173" s="151" t="s">
        <v>203</v>
      </c>
      <c r="C173" s="152" t="s">
        <v>234</v>
      </c>
      <c r="D173" s="152" t="s">
        <v>193</v>
      </c>
      <c r="E173" s="152" t="s">
        <v>199</v>
      </c>
      <c r="F173" s="153" t="s">
        <v>191</v>
      </c>
      <c r="G173" s="137"/>
      <c r="H173" s="138"/>
      <c r="I173" s="138" t="s">
        <v>548</v>
      </c>
      <c r="J173" s="138"/>
      <c r="K173" s="138"/>
      <c r="L173" s="139"/>
      <c r="M173" s="140"/>
      <c r="N173" s="154"/>
      <c r="O173" s="155"/>
      <c r="P173" s="140"/>
      <c r="Q173" s="154"/>
      <c r="R173" s="155"/>
      <c r="S173" s="143" t="e">
        <f>#REF!</f>
        <v>#REF!</v>
      </c>
      <c r="T173" s="154"/>
      <c r="U173" s="157"/>
    </row>
    <row r="174" spans="1:21" x14ac:dyDescent="0.3">
      <c r="A174" s="110" t="s">
        <v>549</v>
      </c>
      <c r="B174" s="158" t="s">
        <v>203</v>
      </c>
      <c r="C174" s="159" t="s">
        <v>236</v>
      </c>
      <c r="D174" s="159" t="s">
        <v>193</v>
      </c>
      <c r="E174" s="159" t="s">
        <v>199</v>
      </c>
      <c r="F174" s="160" t="s">
        <v>191</v>
      </c>
      <c r="G174" s="161"/>
      <c r="H174" s="162"/>
      <c r="I174" s="162" t="s">
        <v>550</v>
      </c>
      <c r="J174" s="162"/>
      <c r="K174" s="162"/>
      <c r="L174" s="163"/>
      <c r="M174" s="164"/>
      <c r="N174" s="154"/>
      <c r="O174" s="155"/>
      <c r="P174" s="164"/>
      <c r="Q174" s="154"/>
      <c r="R174" s="155"/>
      <c r="S174" s="165" t="e">
        <f>#REF!</f>
        <v>#REF!</v>
      </c>
      <c r="T174" s="154"/>
      <c r="U174" s="157"/>
    </row>
    <row r="175" spans="1:21" x14ac:dyDescent="0.3">
      <c r="A175" s="110" t="s">
        <v>551</v>
      </c>
      <c r="B175" s="151" t="s">
        <v>203</v>
      </c>
      <c r="C175" s="152" t="s">
        <v>239</v>
      </c>
      <c r="D175" s="152" t="s">
        <v>193</v>
      </c>
      <c r="E175" s="152" t="s">
        <v>199</v>
      </c>
      <c r="F175" s="153" t="s">
        <v>191</v>
      </c>
      <c r="G175" s="137"/>
      <c r="H175" s="138"/>
      <c r="I175" s="138" t="s">
        <v>552</v>
      </c>
      <c r="J175" s="138"/>
      <c r="K175" s="138"/>
      <c r="L175" s="139"/>
      <c r="M175" s="140"/>
      <c r="N175" s="154"/>
      <c r="O175" s="155"/>
      <c r="P175" s="140"/>
      <c r="Q175" s="154"/>
      <c r="R175" s="155"/>
      <c r="S175" s="143" t="e">
        <f>#REF!</f>
        <v>#REF!</v>
      </c>
      <c r="T175" s="154"/>
      <c r="U175" s="157"/>
    </row>
    <row r="176" spans="1:21" x14ac:dyDescent="0.3">
      <c r="A176" s="110" t="s">
        <v>553</v>
      </c>
      <c r="B176" s="185" t="s">
        <v>203</v>
      </c>
      <c r="C176" s="186" t="s">
        <v>242</v>
      </c>
      <c r="D176" s="186" t="s">
        <v>193</v>
      </c>
      <c r="E176" s="186" t="s">
        <v>194</v>
      </c>
      <c r="F176" s="187" t="s">
        <v>195</v>
      </c>
      <c r="G176" s="161"/>
      <c r="H176" s="162" t="s">
        <v>554</v>
      </c>
      <c r="I176" s="162"/>
      <c r="J176" s="162"/>
      <c r="K176" s="162"/>
      <c r="L176" s="163"/>
      <c r="M176" s="164"/>
      <c r="N176" s="167">
        <f>SUM(M177:M178)</f>
        <v>0</v>
      </c>
      <c r="O176" s="168" t="b">
        <f>AND(N176&gt;=SUM(M176)-2,N176&lt;=SUM(M176)+2)</f>
        <v>1</v>
      </c>
      <c r="P176" s="164"/>
      <c r="Q176" s="167">
        <f>SUM(P177:P178)</f>
        <v>0</v>
      </c>
      <c r="R176" s="168" t="b">
        <f>AND(Q176&gt;=SUM(P176)-2,Q176&lt;=SUM(P176)+2)</f>
        <v>1</v>
      </c>
      <c r="S176" s="165" t="e">
        <f>#REF!</f>
        <v>#REF!</v>
      </c>
      <c r="T176" s="240" t="e">
        <f>SUM(S177:S178)</f>
        <v>#REF!</v>
      </c>
      <c r="U176" s="169" t="e">
        <f>AND(T176&gt;=SUM(S176)-2,T176&lt;=SUM(S176)+2)</f>
        <v>#REF!</v>
      </c>
    </row>
    <row r="177" spans="1:21" x14ac:dyDescent="0.3">
      <c r="A177" s="110" t="s">
        <v>555</v>
      </c>
      <c r="B177" s="151" t="s">
        <v>203</v>
      </c>
      <c r="C177" s="152" t="s">
        <v>245</v>
      </c>
      <c r="D177" s="152" t="s">
        <v>193</v>
      </c>
      <c r="E177" s="152" t="s">
        <v>199</v>
      </c>
      <c r="F177" s="153" t="s">
        <v>191</v>
      </c>
      <c r="G177" s="137"/>
      <c r="H177" s="138"/>
      <c r="I177" s="138" t="s">
        <v>556</v>
      </c>
      <c r="J177" s="138"/>
      <c r="K177" s="138"/>
      <c r="L177" s="139"/>
      <c r="M177" s="140"/>
      <c r="N177" s="154"/>
      <c r="O177" s="155"/>
      <c r="P177" s="140"/>
      <c r="Q177" s="154"/>
      <c r="R177" s="155"/>
      <c r="S177" s="143" t="e">
        <f>#REF!</f>
        <v>#REF!</v>
      </c>
      <c r="T177" s="154"/>
      <c r="U177" s="157"/>
    </row>
    <row r="178" spans="1:21" x14ac:dyDescent="0.3">
      <c r="A178" s="110" t="s">
        <v>557</v>
      </c>
      <c r="B178" s="151" t="s">
        <v>203</v>
      </c>
      <c r="C178" s="152" t="s">
        <v>247</v>
      </c>
      <c r="D178" s="152" t="s">
        <v>193</v>
      </c>
      <c r="E178" s="152" t="s">
        <v>199</v>
      </c>
      <c r="F178" s="153" t="s">
        <v>191</v>
      </c>
      <c r="G178" s="137"/>
      <c r="H178" s="138"/>
      <c r="I178" s="138" t="s">
        <v>533</v>
      </c>
      <c r="J178" s="138"/>
      <c r="K178" s="138"/>
      <c r="L178" s="139"/>
      <c r="M178" s="140"/>
      <c r="N178" s="154"/>
      <c r="O178" s="155"/>
      <c r="P178" s="140"/>
      <c r="Q178" s="154"/>
      <c r="R178" s="155"/>
      <c r="S178" s="143" t="e">
        <f>#REF!</f>
        <v>#REF!</v>
      </c>
      <c r="T178" s="154"/>
      <c r="U178" s="157"/>
    </row>
    <row r="179" spans="1:21" ht="15.55" thickBot="1" x14ac:dyDescent="0.35">
      <c r="A179" s="110" t="s">
        <v>558</v>
      </c>
      <c r="B179" s="172" t="s">
        <v>203</v>
      </c>
      <c r="C179" s="173" t="s">
        <v>250</v>
      </c>
      <c r="D179" s="173" t="s">
        <v>193</v>
      </c>
      <c r="E179" s="173" t="s">
        <v>194</v>
      </c>
      <c r="F179" s="174" t="s">
        <v>191</v>
      </c>
      <c r="G179" s="175"/>
      <c r="H179" s="176" t="s">
        <v>559</v>
      </c>
      <c r="I179" s="176"/>
      <c r="J179" s="176"/>
      <c r="K179" s="176"/>
      <c r="L179" s="177"/>
      <c r="M179" s="178"/>
      <c r="N179" s="154"/>
      <c r="O179" s="155"/>
      <c r="P179" s="178"/>
      <c r="Q179" s="154"/>
      <c r="R179" s="155"/>
      <c r="S179" s="179" t="e">
        <f>#REF!</f>
        <v>#REF!</v>
      </c>
      <c r="T179" s="154"/>
      <c r="U179" s="157"/>
    </row>
    <row r="180" spans="1:21" ht="15.55" thickBot="1" x14ac:dyDescent="0.35">
      <c r="A180" s="110" t="s">
        <v>560</v>
      </c>
      <c r="B180" s="185" t="s">
        <v>203</v>
      </c>
      <c r="C180" s="186" t="s">
        <v>351</v>
      </c>
      <c r="D180" s="186" t="s">
        <v>193</v>
      </c>
      <c r="E180" s="186" t="s">
        <v>191</v>
      </c>
      <c r="F180" s="187" t="s">
        <v>195</v>
      </c>
      <c r="G180" s="188" t="s">
        <v>561</v>
      </c>
      <c r="H180" s="189"/>
      <c r="I180" s="189"/>
      <c r="J180" s="189"/>
      <c r="K180" s="189"/>
      <c r="L180" s="190"/>
      <c r="M180" s="191"/>
      <c r="N180" s="192">
        <f>SUM(-N160,N171,-N176,M179)</f>
        <v>0</v>
      </c>
      <c r="O180" s="193" t="b">
        <f>AND(N180&gt;=SUM(M180)-2,N180&lt;=SUM(M180)+2)</f>
        <v>1</v>
      </c>
      <c r="P180" s="191"/>
      <c r="Q180" s="192">
        <f>SUM(-Q160,Q171,-Q176,P179)</f>
        <v>0</v>
      </c>
      <c r="R180" s="193" t="b">
        <f>AND(Q180&gt;=SUM(P180)-2,Q180&lt;=SUM(P180)+2)</f>
        <v>1</v>
      </c>
      <c r="S180" s="194" t="e">
        <f>#REF!</f>
        <v>#REF!</v>
      </c>
      <c r="T180" s="241" t="e">
        <f>SUM(-T160,T171,-T176,S179)</f>
        <v>#REF!</v>
      </c>
      <c r="U180" s="195" t="e">
        <f>AND(T180&gt;=SUM(S180)-2,T180&lt;=SUM(S180)+2)</f>
        <v>#REF!</v>
      </c>
    </row>
    <row r="181" spans="1:21" x14ac:dyDescent="0.3">
      <c r="A181" s="110" t="s">
        <v>562</v>
      </c>
      <c r="B181" s="134" t="s">
        <v>203</v>
      </c>
      <c r="C181" s="135" t="s">
        <v>256</v>
      </c>
      <c r="D181" s="135" t="s">
        <v>193</v>
      </c>
      <c r="E181" s="135" t="s">
        <v>194</v>
      </c>
      <c r="F181" s="136" t="s">
        <v>195</v>
      </c>
      <c r="G181" s="137"/>
      <c r="H181" s="138" t="s">
        <v>563</v>
      </c>
      <c r="I181" s="138"/>
      <c r="J181" s="138"/>
      <c r="K181" s="138"/>
      <c r="L181" s="139"/>
      <c r="M181" s="140"/>
      <c r="N181" s="148">
        <f>SUM(M182:M186)</f>
        <v>0</v>
      </c>
      <c r="O181" s="149" t="b">
        <f>AND(N181&gt;=SUM(M181)-2,N181&lt;=SUM(M181)+2)</f>
        <v>1</v>
      </c>
      <c r="P181" s="140"/>
      <c r="Q181" s="148">
        <f>SUM(P182:P186)</f>
        <v>0</v>
      </c>
      <c r="R181" s="149" t="b">
        <f>AND(Q181&gt;=SUM(P181)-2,Q181&lt;=SUM(P181)+2)</f>
        <v>1</v>
      </c>
      <c r="S181" s="143" t="e">
        <f>#REF!</f>
        <v>#REF!</v>
      </c>
      <c r="T181" s="239" t="e">
        <f>SUM(S182:S186)</f>
        <v>#REF!</v>
      </c>
      <c r="U181" s="150" t="e">
        <f>AND(T181&gt;=SUM(S181)-2,T181&lt;=SUM(S181)+2)</f>
        <v>#REF!</v>
      </c>
    </row>
    <row r="182" spans="1:21" x14ac:dyDescent="0.3">
      <c r="A182" s="110" t="s">
        <v>564</v>
      </c>
      <c r="B182" s="151" t="s">
        <v>203</v>
      </c>
      <c r="C182" s="152" t="s">
        <v>259</v>
      </c>
      <c r="D182" s="152" t="s">
        <v>193</v>
      </c>
      <c r="E182" s="152" t="s">
        <v>199</v>
      </c>
      <c r="F182" s="153" t="s">
        <v>191</v>
      </c>
      <c r="G182" s="137"/>
      <c r="H182" s="138"/>
      <c r="I182" s="138" t="s">
        <v>565</v>
      </c>
      <c r="J182" s="138"/>
      <c r="K182" s="138"/>
      <c r="L182" s="139"/>
      <c r="M182" s="140"/>
      <c r="N182" s="154"/>
      <c r="O182" s="155"/>
      <c r="P182" s="140"/>
      <c r="Q182" s="154"/>
      <c r="R182" s="155"/>
      <c r="S182" s="143" t="e">
        <f>#REF!</f>
        <v>#REF!</v>
      </c>
      <c r="T182" s="154"/>
      <c r="U182" s="157"/>
    </row>
    <row r="183" spans="1:21" x14ac:dyDescent="0.3">
      <c r="A183" s="110" t="s">
        <v>566</v>
      </c>
      <c r="B183" s="151" t="s">
        <v>203</v>
      </c>
      <c r="C183" s="152" t="s">
        <v>262</v>
      </c>
      <c r="D183" s="152" t="s">
        <v>193</v>
      </c>
      <c r="E183" s="152" t="s">
        <v>199</v>
      </c>
      <c r="F183" s="153" t="s">
        <v>191</v>
      </c>
      <c r="G183" s="137"/>
      <c r="H183" s="138"/>
      <c r="I183" s="138" t="s">
        <v>567</v>
      </c>
      <c r="J183" s="138"/>
      <c r="K183" s="138"/>
      <c r="L183" s="139"/>
      <c r="M183" s="140"/>
      <c r="N183" s="154"/>
      <c r="O183" s="155"/>
      <c r="P183" s="140"/>
      <c r="Q183" s="154"/>
      <c r="R183" s="155"/>
      <c r="S183" s="143" t="e">
        <f>#REF!</f>
        <v>#REF!</v>
      </c>
      <c r="T183" s="154"/>
      <c r="U183" s="157"/>
    </row>
    <row r="184" spans="1:21" x14ac:dyDescent="0.3">
      <c r="A184" s="110" t="s">
        <v>568</v>
      </c>
      <c r="B184" s="151" t="s">
        <v>203</v>
      </c>
      <c r="C184" s="152" t="s">
        <v>265</v>
      </c>
      <c r="D184" s="152" t="s">
        <v>193</v>
      </c>
      <c r="E184" s="152" t="s">
        <v>199</v>
      </c>
      <c r="F184" s="153" t="s">
        <v>191</v>
      </c>
      <c r="G184" s="137"/>
      <c r="H184" s="138"/>
      <c r="I184" s="138" t="s">
        <v>569</v>
      </c>
      <c r="J184" s="138"/>
      <c r="K184" s="138"/>
      <c r="L184" s="139"/>
      <c r="M184" s="140"/>
      <c r="N184" s="154"/>
      <c r="O184" s="155"/>
      <c r="P184" s="140"/>
      <c r="Q184" s="154"/>
      <c r="R184" s="155"/>
      <c r="S184" s="143" t="e">
        <f>#REF!</f>
        <v>#REF!</v>
      </c>
      <c r="T184" s="154"/>
      <c r="U184" s="157"/>
    </row>
    <row r="185" spans="1:21" x14ac:dyDescent="0.3">
      <c r="A185" s="110" t="s">
        <v>570</v>
      </c>
      <c r="B185" s="151" t="s">
        <v>203</v>
      </c>
      <c r="C185" s="152" t="s">
        <v>267</v>
      </c>
      <c r="D185" s="152" t="s">
        <v>193</v>
      </c>
      <c r="E185" s="152" t="s">
        <v>199</v>
      </c>
      <c r="F185" s="153" t="s">
        <v>191</v>
      </c>
      <c r="G185" s="137"/>
      <c r="H185" s="138"/>
      <c r="I185" s="138" t="s">
        <v>571</v>
      </c>
      <c r="J185" s="138"/>
      <c r="K185" s="138"/>
      <c r="L185" s="139"/>
      <c r="M185" s="140"/>
      <c r="N185" s="154"/>
      <c r="O185" s="155"/>
      <c r="P185" s="140"/>
      <c r="Q185" s="154"/>
      <c r="R185" s="155"/>
      <c r="S185" s="143" t="e">
        <f>#REF!</f>
        <v>#REF!</v>
      </c>
      <c r="T185" s="154"/>
      <c r="U185" s="157"/>
    </row>
    <row r="186" spans="1:21" x14ac:dyDescent="0.3">
      <c r="A186" s="110" t="s">
        <v>572</v>
      </c>
      <c r="B186" s="151" t="s">
        <v>203</v>
      </c>
      <c r="C186" s="152" t="s">
        <v>270</v>
      </c>
      <c r="D186" s="152" t="s">
        <v>193</v>
      </c>
      <c r="E186" s="152" t="s">
        <v>199</v>
      </c>
      <c r="F186" s="153" t="s">
        <v>191</v>
      </c>
      <c r="G186" s="137"/>
      <c r="H186" s="138"/>
      <c r="I186" s="138" t="s">
        <v>533</v>
      </c>
      <c r="J186" s="138"/>
      <c r="K186" s="138"/>
      <c r="L186" s="139"/>
      <c r="M186" s="140"/>
      <c r="N186" s="154"/>
      <c r="O186" s="155"/>
      <c r="P186" s="140"/>
      <c r="Q186" s="154"/>
      <c r="R186" s="155"/>
      <c r="S186" s="143" t="e">
        <f>#REF!</f>
        <v>#REF!</v>
      </c>
      <c r="T186" s="154"/>
      <c r="U186" s="157"/>
    </row>
    <row r="187" spans="1:21" x14ac:dyDescent="0.3">
      <c r="A187" s="110" t="s">
        <v>573</v>
      </c>
      <c r="B187" s="134" t="s">
        <v>203</v>
      </c>
      <c r="C187" s="135" t="s">
        <v>273</v>
      </c>
      <c r="D187" s="135" t="s">
        <v>193</v>
      </c>
      <c r="E187" s="135" t="s">
        <v>194</v>
      </c>
      <c r="F187" s="136" t="s">
        <v>195</v>
      </c>
      <c r="G187" s="137"/>
      <c r="H187" s="138" t="s">
        <v>574</v>
      </c>
      <c r="I187" s="138"/>
      <c r="J187" s="138"/>
      <c r="K187" s="138"/>
      <c r="L187" s="139"/>
      <c r="M187" s="140"/>
      <c r="N187" s="167">
        <f>SUM(M188:M192)</f>
        <v>0</v>
      </c>
      <c r="O187" s="168" t="b">
        <f>AND(N187&gt;=SUM(M187)-2,N187&lt;=SUM(M187)+2)</f>
        <v>1</v>
      </c>
      <c r="P187" s="140"/>
      <c r="Q187" s="167">
        <f>SUM(P188:P192)</f>
        <v>0</v>
      </c>
      <c r="R187" s="168" t="b">
        <f>AND(Q187&gt;=SUM(P187)-2,Q187&lt;=SUM(P187)+2)</f>
        <v>1</v>
      </c>
      <c r="S187" s="143" t="e">
        <f>#REF!</f>
        <v>#REF!</v>
      </c>
      <c r="T187" s="240" t="e">
        <f>SUM(S188:S192)</f>
        <v>#REF!</v>
      </c>
      <c r="U187" s="169" t="e">
        <f>AND(T187&gt;=SUM(S187)-2,T187&lt;=SUM(S187)+2)</f>
        <v>#REF!</v>
      </c>
    </row>
    <row r="188" spans="1:21" x14ac:dyDescent="0.3">
      <c r="A188" s="110" t="s">
        <v>575</v>
      </c>
      <c r="B188" s="151" t="s">
        <v>203</v>
      </c>
      <c r="C188" s="152" t="s">
        <v>276</v>
      </c>
      <c r="D188" s="152" t="s">
        <v>193</v>
      </c>
      <c r="E188" s="152" t="s">
        <v>199</v>
      </c>
      <c r="F188" s="153" t="s">
        <v>191</v>
      </c>
      <c r="G188" s="137"/>
      <c r="H188" s="138"/>
      <c r="I188" s="138" t="s">
        <v>576</v>
      </c>
      <c r="J188" s="138"/>
      <c r="K188" s="138"/>
      <c r="L188" s="139"/>
      <c r="M188" s="140"/>
      <c r="N188" s="154"/>
      <c r="O188" s="155"/>
      <c r="P188" s="140"/>
      <c r="Q188" s="154"/>
      <c r="R188" s="155"/>
      <c r="S188" s="143" t="e">
        <f>#REF!</f>
        <v>#REF!</v>
      </c>
      <c r="T188" s="154"/>
      <c r="U188" s="157"/>
    </row>
    <row r="189" spans="1:21" x14ac:dyDescent="0.3">
      <c r="A189" s="110" t="s">
        <v>577</v>
      </c>
      <c r="B189" s="151" t="s">
        <v>203</v>
      </c>
      <c r="C189" s="152" t="s">
        <v>279</v>
      </c>
      <c r="D189" s="152" t="s">
        <v>193</v>
      </c>
      <c r="E189" s="152" t="s">
        <v>199</v>
      </c>
      <c r="F189" s="153" t="s">
        <v>191</v>
      </c>
      <c r="G189" s="137"/>
      <c r="H189" s="138"/>
      <c r="I189" s="138" t="s">
        <v>578</v>
      </c>
      <c r="J189" s="138"/>
      <c r="K189" s="138"/>
      <c r="L189" s="139"/>
      <c r="M189" s="140"/>
      <c r="N189" s="154"/>
      <c r="O189" s="155"/>
      <c r="P189" s="140"/>
      <c r="Q189" s="154"/>
      <c r="R189" s="155"/>
      <c r="S189" s="143" t="e">
        <f>#REF!</f>
        <v>#REF!</v>
      </c>
      <c r="T189" s="154"/>
      <c r="U189" s="157"/>
    </row>
    <row r="190" spans="1:21" x14ac:dyDescent="0.3">
      <c r="A190" s="110" t="s">
        <v>579</v>
      </c>
      <c r="B190" s="151" t="s">
        <v>203</v>
      </c>
      <c r="C190" s="152" t="s">
        <v>282</v>
      </c>
      <c r="D190" s="152" t="s">
        <v>193</v>
      </c>
      <c r="E190" s="152" t="s">
        <v>199</v>
      </c>
      <c r="F190" s="153" t="s">
        <v>191</v>
      </c>
      <c r="G190" s="137"/>
      <c r="H190" s="138"/>
      <c r="I190" s="138" t="s">
        <v>580</v>
      </c>
      <c r="J190" s="138"/>
      <c r="K190" s="138"/>
      <c r="L190" s="139"/>
      <c r="M190" s="140"/>
      <c r="N190" s="154"/>
      <c r="O190" s="155"/>
      <c r="P190" s="140"/>
      <c r="Q190" s="154"/>
      <c r="R190" s="155"/>
      <c r="S190" s="143" t="e">
        <f>#REF!</f>
        <v>#REF!</v>
      </c>
      <c r="T190" s="154"/>
      <c r="U190" s="157"/>
    </row>
    <row r="191" spans="1:21" x14ac:dyDescent="0.3">
      <c r="A191" s="110" t="s">
        <v>581</v>
      </c>
      <c r="B191" s="151" t="s">
        <v>203</v>
      </c>
      <c r="C191" s="152" t="s">
        <v>284</v>
      </c>
      <c r="D191" s="152" t="s">
        <v>193</v>
      </c>
      <c r="E191" s="152" t="s">
        <v>199</v>
      </c>
      <c r="F191" s="153" t="s">
        <v>191</v>
      </c>
      <c r="G191" s="137"/>
      <c r="H191" s="138"/>
      <c r="I191" s="138" t="s">
        <v>582</v>
      </c>
      <c r="J191" s="138"/>
      <c r="K191" s="138"/>
      <c r="L191" s="139"/>
      <c r="M191" s="140"/>
      <c r="N191" s="154"/>
      <c r="O191" s="155"/>
      <c r="P191" s="140"/>
      <c r="Q191" s="154"/>
      <c r="R191" s="155"/>
      <c r="S191" s="143" t="e">
        <f>#REF!</f>
        <v>#REF!</v>
      </c>
      <c r="T191" s="154"/>
      <c r="U191" s="157"/>
    </row>
    <row r="192" spans="1:21" ht="15.55" thickBot="1" x14ac:dyDescent="0.35">
      <c r="A192" s="110" t="s">
        <v>583</v>
      </c>
      <c r="B192" s="180" t="s">
        <v>203</v>
      </c>
      <c r="C192" s="181" t="s">
        <v>286</v>
      </c>
      <c r="D192" s="181" t="s">
        <v>193</v>
      </c>
      <c r="E192" s="181" t="s">
        <v>199</v>
      </c>
      <c r="F192" s="182" t="s">
        <v>191</v>
      </c>
      <c r="G192" s="175"/>
      <c r="H192" s="176"/>
      <c r="I192" s="176" t="s">
        <v>584</v>
      </c>
      <c r="J192" s="176"/>
      <c r="K192" s="176"/>
      <c r="L192" s="177"/>
      <c r="M192" s="178"/>
      <c r="N192" s="154"/>
      <c r="O192" s="155"/>
      <c r="P192" s="178"/>
      <c r="Q192" s="154"/>
      <c r="R192" s="155"/>
      <c r="S192" s="179" t="e">
        <f>#REF!</f>
        <v>#REF!</v>
      </c>
      <c r="T192" s="154"/>
      <c r="U192" s="157"/>
    </row>
    <row r="193" spans="1:21" ht="15.55" thickBot="1" x14ac:dyDescent="0.35">
      <c r="A193" s="110" t="s">
        <v>585</v>
      </c>
      <c r="B193" s="282" t="s">
        <v>203</v>
      </c>
      <c r="C193" s="283" t="s">
        <v>253</v>
      </c>
      <c r="D193" s="283" t="s">
        <v>193</v>
      </c>
      <c r="E193" s="283" t="s">
        <v>191</v>
      </c>
      <c r="F193" s="284" t="s">
        <v>195</v>
      </c>
      <c r="G193" s="188" t="s">
        <v>586</v>
      </c>
      <c r="H193" s="189"/>
      <c r="I193" s="189"/>
      <c r="J193" s="189"/>
      <c r="K193" s="189"/>
      <c r="L193" s="190"/>
      <c r="M193" s="191"/>
      <c r="N193" s="192">
        <f>SUM(-N181,N187)</f>
        <v>0</v>
      </c>
      <c r="O193" s="193" t="b">
        <f>AND(N193&gt;=SUM(M193)-2,N193&lt;=SUM(M193)+2)</f>
        <v>1</v>
      </c>
      <c r="P193" s="191"/>
      <c r="Q193" s="192">
        <f>SUM(-Q181,Q187)</f>
        <v>0</v>
      </c>
      <c r="R193" s="193" t="b">
        <f>AND(Q193&gt;=SUM(P193)-2,Q193&lt;=SUM(P193)+2)</f>
        <v>1</v>
      </c>
      <c r="S193" s="194" t="e">
        <f>#REF!</f>
        <v>#REF!</v>
      </c>
      <c r="T193" s="241" t="e">
        <f>SUM(-T181,T187)</f>
        <v>#REF!</v>
      </c>
      <c r="U193" s="195" t="e">
        <f>AND(T193&gt;=SUM(S193)-2,T193&lt;=SUM(S193)+2)</f>
        <v>#REF!</v>
      </c>
    </row>
    <row r="194" spans="1:21" x14ac:dyDescent="0.3">
      <c r="A194" s="110" t="s">
        <v>587</v>
      </c>
      <c r="B194" s="134" t="s">
        <v>203</v>
      </c>
      <c r="C194" s="135" t="s">
        <v>292</v>
      </c>
      <c r="D194" s="135" t="s">
        <v>193</v>
      </c>
      <c r="E194" s="135" t="s">
        <v>194</v>
      </c>
      <c r="F194" s="136" t="s">
        <v>195</v>
      </c>
      <c r="G194" s="242"/>
      <c r="H194" s="243" t="s">
        <v>588</v>
      </c>
      <c r="I194" s="243"/>
      <c r="J194" s="243"/>
      <c r="K194" s="243"/>
      <c r="L194" s="244"/>
      <c r="M194" s="245"/>
      <c r="N194" s="246">
        <f>SUM(M195:M196)</f>
        <v>0</v>
      </c>
      <c r="O194" s="247" t="b">
        <f>AND(N194&gt;=SUM(M194)-2,N194&lt;=SUM(M194)+2)</f>
        <v>1</v>
      </c>
      <c r="P194" s="245"/>
      <c r="Q194" s="246">
        <f>SUM(P195:P196)</f>
        <v>0</v>
      </c>
      <c r="R194" s="247" t="b">
        <f>AND(Q194&gt;=SUM(P194)-2,Q194&lt;=SUM(P194)+2)</f>
        <v>1</v>
      </c>
      <c r="S194" s="285" t="e">
        <f>#REF!</f>
        <v>#REF!</v>
      </c>
      <c r="T194" s="248" t="e">
        <f>SUM(S195:S196)</f>
        <v>#REF!</v>
      </c>
      <c r="U194" s="249" t="e">
        <f>AND(T194&gt;=SUM(S194)-2,T194&lt;=SUM(S194)+2)</f>
        <v>#REF!</v>
      </c>
    </row>
    <row r="195" spans="1:21" x14ac:dyDescent="0.3">
      <c r="A195" s="110" t="s">
        <v>589</v>
      </c>
      <c r="B195" s="151" t="s">
        <v>203</v>
      </c>
      <c r="C195" s="152" t="s">
        <v>295</v>
      </c>
      <c r="D195" s="152" t="s">
        <v>193</v>
      </c>
      <c r="E195" s="152" t="s">
        <v>199</v>
      </c>
      <c r="F195" s="153" t="s">
        <v>191</v>
      </c>
      <c r="G195" s="137"/>
      <c r="H195" s="138"/>
      <c r="I195" s="138" t="s">
        <v>590</v>
      </c>
      <c r="J195" s="138"/>
      <c r="K195" s="138"/>
      <c r="L195" s="139"/>
      <c r="M195" s="140"/>
      <c r="N195" s="154"/>
      <c r="O195" s="155"/>
      <c r="P195" s="140"/>
      <c r="Q195" s="154"/>
      <c r="R195" s="155"/>
      <c r="S195" s="143" t="e">
        <f>#REF!</f>
        <v>#REF!</v>
      </c>
      <c r="T195" s="154"/>
      <c r="U195" s="157"/>
    </row>
    <row r="196" spans="1:21" x14ac:dyDescent="0.3">
      <c r="A196" s="110" t="s">
        <v>591</v>
      </c>
      <c r="B196" s="151" t="s">
        <v>203</v>
      </c>
      <c r="C196" s="152" t="s">
        <v>298</v>
      </c>
      <c r="D196" s="152" t="s">
        <v>193</v>
      </c>
      <c r="E196" s="152" t="s">
        <v>199</v>
      </c>
      <c r="F196" s="153" t="s">
        <v>191</v>
      </c>
      <c r="G196" s="137"/>
      <c r="H196" s="138"/>
      <c r="I196" s="138" t="s">
        <v>533</v>
      </c>
      <c r="J196" s="138"/>
      <c r="K196" s="138"/>
      <c r="L196" s="139"/>
      <c r="M196" s="140"/>
      <c r="N196" s="154"/>
      <c r="O196" s="155"/>
      <c r="P196" s="140"/>
      <c r="Q196" s="154"/>
      <c r="R196" s="155"/>
      <c r="S196" s="143" t="e">
        <f>#REF!</f>
        <v>#REF!</v>
      </c>
      <c r="T196" s="154"/>
      <c r="U196" s="157"/>
    </row>
    <row r="197" spans="1:21" x14ac:dyDescent="0.3">
      <c r="A197" s="110" t="s">
        <v>592</v>
      </c>
      <c r="B197" s="134" t="s">
        <v>203</v>
      </c>
      <c r="C197" s="135" t="s">
        <v>300</v>
      </c>
      <c r="D197" s="135" t="s">
        <v>193</v>
      </c>
      <c r="E197" s="135" t="s">
        <v>194</v>
      </c>
      <c r="F197" s="136" t="s">
        <v>195</v>
      </c>
      <c r="G197" s="137"/>
      <c r="H197" s="138" t="s">
        <v>593</v>
      </c>
      <c r="I197" s="138"/>
      <c r="J197" s="138"/>
      <c r="K197" s="138"/>
      <c r="L197" s="139"/>
      <c r="M197" s="140"/>
      <c r="N197" s="167">
        <f>SUM(M198:M199)</f>
        <v>0</v>
      </c>
      <c r="O197" s="168" t="b">
        <f>AND(N197&gt;=SUM(M197)-2,N197&lt;=SUM(M197)+2)</f>
        <v>1</v>
      </c>
      <c r="P197" s="140"/>
      <c r="Q197" s="167">
        <f>SUM(P198:P199)</f>
        <v>0</v>
      </c>
      <c r="R197" s="168" t="b">
        <f>AND(Q197&gt;=SUM(P197)-2,Q197&lt;=SUM(P197)+2)</f>
        <v>1</v>
      </c>
      <c r="S197" s="143" t="e">
        <f>#REF!</f>
        <v>#REF!</v>
      </c>
      <c r="T197" s="240" t="e">
        <f>SUM(S198:S199)</f>
        <v>#REF!</v>
      </c>
      <c r="U197" s="169" t="e">
        <f>AND(T197&gt;=SUM(S197)-2,T197&lt;=SUM(S197)+2)</f>
        <v>#REF!</v>
      </c>
    </row>
    <row r="198" spans="1:21" x14ac:dyDescent="0.3">
      <c r="A198" s="110" t="s">
        <v>594</v>
      </c>
      <c r="B198" s="151" t="s">
        <v>203</v>
      </c>
      <c r="C198" s="152" t="s">
        <v>303</v>
      </c>
      <c r="D198" s="152" t="s">
        <v>193</v>
      </c>
      <c r="E198" s="152" t="s">
        <v>199</v>
      </c>
      <c r="F198" s="153" t="s">
        <v>191</v>
      </c>
      <c r="G198" s="137"/>
      <c r="H198" s="138"/>
      <c r="I198" s="138" t="s">
        <v>595</v>
      </c>
      <c r="J198" s="138"/>
      <c r="K198" s="138"/>
      <c r="L198" s="139"/>
      <c r="M198" s="140"/>
      <c r="N198" s="154"/>
      <c r="O198" s="155"/>
      <c r="P198" s="140"/>
      <c r="Q198" s="154"/>
      <c r="R198" s="155"/>
      <c r="S198" s="143" t="e">
        <f>#REF!</f>
        <v>#REF!</v>
      </c>
      <c r="T198" s="154"/>
      <c r="U198" s="157"/>
    </row>
    <row r="199" spans="1:21" ht="15.55" thickBot="1" x14ac:dyDescent="0.35">
      <c r="A199" s="110" t="s">
        <v>596</v>
      </c>
      <c r="B199" s="172" t="s">
        <v>203</v>
      </c>
      <c r="C199" s="173" t="s">
        <v>306</v>
      </c>
      <c r="D199" s="173" t="s">
        <v>193</v>
      </c>
      <c r="E199" s="173" t="s">
        <v>199</v>
      </c>
      <c r="F199" s="174" t="s">
        <v>191</v>
      </c>
      <c r="G199" s="175"/>
      <c r="H199" s="176"/>
      <c r="I199" s="176" t="s">
        <v>584</v>
      </c>
      <c r="J199" s="176"/>
      <c r="K199" s="176"/>
      <c r="L199" s="177"/>
      <c r="M199" s="178"/>
      <c r="N199" s="154"/>
      <c r="O199" s="155"/>
      <c r="P199" s="178"/>
      <c r="Q199" s="154"/>
      <c r="R199" s="155"/>
      <c r="S199" s="179" t="e">
        <f>#REF!</f>
        <v>#REF!</v>
      </c>
      <c r="T199" s="154"/>
      <c r="U199" s="157"/>
    </row>
    <row r="200" spans="1:21" ht="15.55" thickBot="1" x14ac:dyDescent="0.35">
      <c r="A200" s="110" t="s">
        <v>597</v>
      </c>
      <c r="B200" s="224" t="s">
        <v>203</v>
      </c>
      <c r="C200" s="225" t="s">
        <v>289</v>
      </c>
      <c r="D200" s="225" t="s">
        <v>193</v>
      </c>
      <c r="E200" s="225" t="s">
        <v>191</v>
      </c>
      <c r="F200" s="226" t="s">
        <v>195</v>
      </c>
      <c r="G200" s="188" t="s">
        <v>598</v>
      </c>
      <c r="H200" s="197"/>
      <c r="I200" s="189"/>
      <c r="J200" s="189"/>
      <c r="K200" s="189"/>
      <c r="L200" s="190"/>
      <c r="M200" s="191"/>
      <c r="N200" s="192">
        <f>SUM(-N194,N197)</f>
        <v>0</v>
      </c>
      <c r="O200" s="193" t="b">
        <f>AND(N200&gt;=SUM(M200)-2,N200&lt;=SUM(M200)+2)</f>
        <v>1</v>
      </c>
      <c r="P200" s="191"/>
      <c r="Q200" s="192">
        <f>SUM(-Q194,Q197)</f>
        <v>0</v>
      </c>
      <c r="R200" s="193" t="b">
        <f>AND(Q200&gt;=SUM(P200)-2,Q200&lt;=SUM(P200)+2)</f>
        <v>1</v>
      </c>
      <c r="S200" s="194" t="e">
        <f>#REF!</f>
        <v>#REF!</v>
      </c>
      <c r="T200" s="241" t="e">
        <f>SUM(-T194,T197)</f>
        <v>#REF!</v>
      </c>
      <c r="U200" s="195" t="e">
        <f>AND(T200&gt;=SUM(S200)-2,T200&lt;=SUM(S200)+2)</f>
        <v>#REF!</v>
      </c>
    </row>
    <row r="201" spans="1:21" x14ac:dyDescent="0.3">
      <c r="A201" s="110" t="s">
        <v>599</v>
      </c>
      <c r="B201" s="282" t="s">
        <v>203</v>
      </c>
      <c r="C201" s="283" t="s">
        <v>309</v>
      </c>
      <c r="D201" s="283" t="s">
        <v>193</v>
      </c>
      <c r="E201" s="283" t="s">
        <v>191</v>
      </c>
      <c r="F201" s="284" t="s">
        <v>195</v>
      </c>
      <c r="G201" s="251" t="s">
        <v>600</v>
      </c>
      <c r="H201" s="253"/>
      <c r="I201" s="253"/>
      <c r="J201" s="253"/>
      <c r="K201" s="253"/>
      <c r="L201" s="254"/>
      <c r="M201" s="286"/>
      <c r="N201" s="246">
        <f>SUM(N180,N193,N200)</f>
        <v>0</v>
      </c>
      <c r="O201" s="247" t="b">
        <f>AND(N201&gt;=SUM(M201)-2,N201&lt;=SUM(M201)+2)</f>
        <v>1</v>
      </c>
      <c r="P201" s="286"/>
      <c r="Q201" s="246">
        <f>SUM(Q180,Q193,Q200)</f>
        <v>0</v>
      </c>
      <c r="R201" s="247" t="b">
        <f>AND(Q201&gt;=SUM(P201)-2,Q201&lt;=SUM(P201)+2)</f>
        <v>1</v>
      </c>
      <c r="S201" s="287" t="e">
        <f>#REF!</f>
        <v>#REF!</v>
      </c>
      <c r="T201" s="248" t="e">
        <f>IF(COUNTBLANK(S160:S200)=41,S201,SUM(T180,T193,T200))</f>
        <v>#REF!</v>
      </c>
      <c r="U201" s="249" t="e">
        <f>AND(T201&gt;=SUM(S201)-2,T201&lt;=SUM(S201)+2)</f>
        <v>#REF!</v>
      </c>
    </row>
    <row r="202" spans="1:21" x14ac:dyDescent="0.3">
      <c r="A202" s="110" t="s">
        <v>601</v>
      </c>
      <c r="B202" s="151" t="s">
        <v>203</v>
      </c>
      <c r="C202" s="152" t="s">
        <v>312</v>
      </c>
      <c r="D202" s="152" t="s">
        <v>193</v>
      </c>
      <c r="E202" s="152" t="s">
        <v>191</v>
      </c>
      <c r="F202" s="153" t="s">
        <v>191</v>
      </c>
      <c r="G202" s="288" t="s">
        <v>602</v>
      </c>
      <c r="H202" s="289"/>
      <c r="I202" s="289"/>
      <c r="J202" s="289"/>
      <c r="K202" s="289"/>
      <c r="L202" s="290"/>
      <c r="M202" s="291"/>
      <c r="N202" s="154"/>
      <c r="O202" s="155"/>
      <c r="P202" s="291"/>
      <c r="Q202" s="154"/>
      <c r="R202" s="155"/>
      <c r="S202" s="291" t="e">
        <f>#REF!</f>
        <v>#REF!</v>
      </c>
      <c r="T202" s="154"/>
      <c r="U202" s="157"/>
    </row>
    <row r="203" spans="1:21" x14ac:dyDescent="0.3">
      <c r="A203" s="110" t="s">
        <v>603</v>
      </c>
      <c r="B203" s="151" t="s">
        <v>203</v>
      </c>
      <c r="C203" s="152" t="s">
        <v>604</v>
      </c>
      <c r="D203" s="152" t="s">
        <v>193</v>
      </c>
      <c r="E203" s="152" t="s">
        <v>191</v>
      </c>
      <c r="F203" s="153" t="s">
        <v>191</v>
      </c>
      <c r="G203" s="288" t="s">
        <v>514</v>
      </c>
      <c r="H203" s="289"/>
      <c r="I203" s="289"/>
      <c r="J203" s="289"/>
      <c r="K203" s="289"/>
      <c r="L203" s="290"/>
      <c r="M203" s="292"/>
      <c r="N203" s="154"/>
      <c r="O203" s="265" t="b">
        <f>M203=""</f>
        <v>1</v>
      </c>
      <c r="P203" s="292"/>
      <c r="Q203" s="154"/>
      <c r="R203" s="265" t="b">
        <f>P203=""</f>
        <v>1</v>
      </c>
      <c r="S203" s="291"/>
      <c r="T203" s="154"/>
      <c r="U203" s="157"/>
    </row>
    <row r="204" spans="1:21" x14ac:dyDescent="0.3">
      <c r="A204" s="110" t="s">
        <v>605</v>
      </c>
      <c r="B204" s="268" t="s">
        <v>203</v>
      </c>
      <c r="C204" s="269" t="s">
        <v>315</v>
      </c>
      <c r="D204" s="269" t="s">
        <v>193</v>
      </c>
      <c r="E204" s="269" t="s">
        <v>191</v>
      </c>
      <c r="F204" s="270" t="s">
        <v>195</v>
      </c>
      <c r="G204" s="293" t="s">
        <v>606</v>
      </c>
      <c r="H204" s="289"/>
      <c r="I204" s="289"/>
      <c r="J204" s="289"/>
      <c r="K204" s="289"/>
      <c r="L204" s="290"/>
      <c r="M204" s="294"/>
      <c r="N204" s="167">
        <f>SUM(M201:M203)</f>
        <v>0</v>
      </c>
      <c r="O204" s="168" t="b">
        <f>AND(N204&gt;=SUM(M204)-2,N204&lt;=SUM(M204)+2)</f>
        <v>1</v>
      </c>
      <c r="P204" s="294"/>
      <c r="Q204" s="167">
        <f>SUM(P201:P203)</f>
        <v>0</v>
      </c>
      <c r="R204" s="168" t="b">
        <f>AND(Q204&gt;=SUM(P204)-2,Q204&lt;=SUM(P204)+2)</f>
        <v>1</v>
      </c>
      <c r="S204" s="294" t="e">
        <f>#REF!</f>
        <v>#REF!</v>
      </c>
      <c r="T204" s="240" t="e">
        <f>SUM(S201:S203)</f>
        <v>#REF!</v>
      </c>
      <c r="U204" s="169" t="e">
        <f>AND(T204&gt;=SUM(S204)-2,T204&lt;=SUM(S204)+2)</f>
        <v>#REF!</v>
      </c>
    </row>
    <row r="205" spans="1:21" x14ac:dyDescent="0.3">
      <c r="A205" s="110" t="s">
        <v>607</v>
      </c>
      <c r="B205" s="295" t="s">
        <v>203</v>
      </c>
      <c r="C205" s="296" t="s">
        <v>317</v>
      </c>
      <c r="D205" s="296" t="s">
        <v>193</v>
      </c>
      <c r="E205" s="296" t="s">
        <v>191</v>
      </c>
      <c r="F205" s="297" t="s">
        <v>191</v>
      </c>
      <c r="G205" s="288" t="s">
        <v>608</v>
      </c>
      <c r="H205" s="289"/>
      <c r="I205" s="289"/>
      <c r="J205" s="289"/>
      <c r="K205" s="289"/>
      <c r="L205" s="290"/>
      <c r="M205" s="291"/>
      <c r="N205" s="154"/>
      <c r="O205" s="155"/>
      <c r="P205" s="291"/>
      <c r="Q205" s="154"/>
      <c r="R205" s="155"/>
      <c r="S205" s="291" t="e">
        <f>#REF!</f>
        <v>#REF!</v>
      </c>
      <c r="T205" s="154"/>
      <c r="U205" s="157"/>
    </row>
    <row r="206" spans="1:21" x14ac:dyDescent="0.3">
      <c r="A206" s="110" t="s">
        <v>609</v>
      </c>
      <c r="B206" s="151" t="s">
        <v>203</v>
      </c>
      <c r="C206" s="152" t="s">
        <v>319</v>
      </c>
      <c r="D206" s="152" t="s">
        <v>193</v>
      </c>
      <c r="E206" s="152" t="s">
        <v>191</v>
      </c>
      <c r="F206" s="153" t="s">
        <v>191</v>
      </c>
      <c r="G206" s="288" t="s">
        <v>610</v>
      </c>
      <c r="H206" s="289"/>
      <c r="I206" s="289"/>
      <c r="J206" s="289"/>
      <c r="K206" s="289"/>
      <c r="L206" s="290"/>
      <c r="M206" s="291"/>
      <c r="N206" s="154"/>
      <c r="O206" s="155"/>
      <c r="P206" s="291"/>
      <c r="Q206" s="154"/>
      <c r="R206" s="155"/>
      <c r="S206" s="291" t="e">
        <f>#REF!</f>
        <v>#REF!</v>
      </c>
      <c r="T206" s="154"/>
      <c r="U206" s="157"/>
    </row>
    <row r="207" spans="1:21" x14ac:dyDescent="0.3">
      <c r="A207" s="110" t="s">
        <v>611</v>
      </c>
      <c r="B207" s="134" t="s">
        <v>203</v>
      </c>
      <c r="C207" s="135" t="s">
        <v>322</v>
      </c>
      <c r="D207" s="135" t="s">
        <v>193</v>
      </c>
      <c r="E207" s="135" t="s">
        <v>191</v>
      </c>
      <c r="F207" s="136" t="s">
        <v>195</v>
      </c>
      <c r="G207" s="288" t="s">
        <v>612</v>
      </c>
      <c r="H207" s="289"/>
      <c r="I207" s="289"/>
      <c r="J207" s="289"/>
      <c r="K207" s="289"/>
      <c r="L207" s="290"/>
      <c r="M207" s="291"/>
      <c r="N207" s="298">
        <f>SUM(M205:M206)</f>
        <v>0</v>
      </c>
      <c r="O207" s="299" t="b">
        <f>AND(N207&gt;=SUM(M207)-2,N207&lt;=SUM(M207)+2)</f>
        <v>1</v>
      </c>
      <c r="P207" s="291"/>
      <c r="Q207" s="298">
        <f>SUM(P205:P206)</f>
        <v>0</v>
      </c>
      <c r="R207" s="299" t="b">
        <f>AND(Q207&gt;=SUM(P207)-2,Q207&lt;=SUM(P207)+2)</f>
        <v>1</v>
      </c>
      <c r="S207" s="165" t="e">
        <f>#REF!</f>
        <v>#REF!</v>
      </c>
      <c r="T207" s="300" t="e">
        <f>SUM(S205:S206)</f>
        <v>#REF!</v>
      </c>
      <c r="U207" s="301" t="e">
        <f>AND(T207&gt;=SUM(S207)-2,T207&lt;=SUM(S207)+2)</f>
        <v>#REF!</v>
      </c>
    </row>
    <row r="208" spans="1:21" ht="14.95" customHeight="1" thickBot="1" x14ac:dyDescent="0.35">
      <c r="A208" s="110" t="s">
        <v>613</v>
      </c>
      <c r="B208" s="271" t="s">
        <v>203</v>
      </c>
      <c r="C208" s="272" t="s">
        <v>325</v>
      </c>
      <c r="D208" s="272" t="s">
        <v>193</v>
      </c>
      <c r="E208" s="272" t="s">
        <v>191</v>
      </c>
      <c r="F208" s="273" t="s">
        <v>195</v>
      </c>
      <c r="G208" s="302" t="s">
        <v>614</v>
      </c>
      <c r="H208" s="303"/>
      <c r="I208" s="303"/>
      <c r="J208" s="303"/>
      <c r="K208" s="303"/>
      <c r="L208" s="304"/>
      <c r="M208" s="305"/>
      <c r="N208" s="306">
        <f>SUM(N204,N207)</f>
        <v>0</v>
      </c>
      <c r="O208" s="307" t="b">
        <f>AND(N208&gt;=SUM(M208)-2,N208&lt;=SUM(M208)+2)</f>
        <v>1</v>
      </c>
      <c r="P208" s="305"/>
      <c r="Q208" s="306">
        <f>SUM(Q204,Q207)</f>
        <v>0</v>
      </c>
      <c r="R208" s="307" t="b">
        <f>AND(Q208&gt;=SUM(P208)-2,Q208&lt;=SUM(P208)+2)</f>
        <v>1</v>
      </c>
      <c r="S208" s="308" t="e">
        <f>#REF!</f>
        <v>#REF!</v>
      </c>
      <c r="T208" s="309" t="e">
        <f>SUM(T204,T207)</f>
        <v>#REF!</v>
      </c>
      <c r="U208" s="310" t="e">
        <f>AND(T208&gt;=SUM(S208)-2,T208&lt;=SUM(S208)+2)</f>
        <v>#REF!</v>
      </c>
    </row>
    <row r="209" spans="2:21" ht="14.95" customHeight="1" x14ac:dyDescent="0.3">
      <c r="B209" s="311"/>
      <c r="C209" s="311"/>
      <c r="D209" s="311"/>
      <c r="E209" s="311"/>
      <c r="F209" s="311"/>
      <c r="G209" s="120"/>
      <c r="H209" s="120"/>
      <c r="I209" s="120"/>
      <c r="J209" s="120"/>
      <c r="K209" s="120"/>
      <c r="L209" s="120"/>
      <c r="M209" s="312"/>
      <c r="N209" s="313"/>
      <c r="O209" s="314"/>
      <c r="P209" s="312"/>
      <c r="Q209" s="313"/>
      <c r="R209" s="314"/>
      <c r="S209" s="312"/>
      <c r="T209" s="313"/>
      <c r="U209" s="314"/>
    </row>
    <row r="210" spans="2:21" ht="14.95" customHeight="1" x14ac:dyDescent="0.3">
      <c r="B210" s="311"/>
      <c r="C210" s="311"/>
      <c r="D210" s="311"/>
      <c r="E210" s="311"/>
      <c r="F210" s="311"/>
      <c r="G210" s="120"/>
      <c r="H210" s="120"/>
      <c r="I210" s="120"/>
      <c r="J210" s="120"/>
      <c r="K210" s="120"/>
      <c r="L210" s="120"/>
      <c r="M210" s="312"/>
      <c r="N210" s="313"/>
      <c r="O210" s="314"/>
      <c r="P210" s="312"/>
      <c r="Q210" s="313"/>
      <c r="R210" s="314"/>
      <c r="S210" s="312"/>
      <c r="T210" s="313"/>
      <c r="U210" s="314"/>
    </row>
    <row r="211" spans="2:21" ht="14.95" customHeight="1" x14ac:dyDescent="0.3">
      <c r="B211" s="311"/>
      <c r="C211" s="311"/>
      <c r="D211" s="311"/>
      <c r="E211" s="311"/>
      <c r="F211" s="311"/>
      <c r="G211" s="120"/>
      <c r="H211" s="120"/>
      <c r="I211" s="120"/>
      <c r="J211" s="120"/>
      <c r="K211" s="120"/>
      <c r="L211" s="120"/>
      <c r="M211" s="312"/>
      <c r="N211" s="313"/>
      <c r="O211" s="314"/>
      <c r="P211" s="312"/>
      <c r="Q211" s="313"/>
      <c r="R211" s="314"/>
      <c r="S211" s="312"/>
      <c r="T211" s="313"/>
      <c r="U211" s="314"/>
    </row>
    <row r="212" spans="2:21" ht="14.95" customHeight="1" thickBot="1" x14ac:dyDescent="0.35">
      <c r="B212" s="311"/>
      <c r="C212" s="311"/>
      <c r="D212" s="311"/>
      <c r="E212" s="311"/>
      <c r="F212" s="311"/>
      <c r="G212" s="120"/>
      <c r="H212" s="120"/>
      <c r="I212" s="120"/>
      <c r="J212" s="120"/>
      <c r="K212" s="120"/>
      <c r="L212" s="315" t="s">
        <v>615</v>
      </c>
      <c r="M212" s="312"/>
      <c r="N212" s="313"/>
      <c r="O212" s="314"/>
      <c r="P212" s="312"/>
      <c r="Q212" s="313"/>
      <c r="R212" s="314"/>
      <c r="S212" s="312"/>
      <c r="T212" s="313"/>
      <c r="U212" s="314"/>
    </row>
    <row r="213" spans="2:21" ht="14.95" customHeight="1" x14ac:dyDescent="0.3">
      <c r="B213" s="311"/>
      <c r="C213" s="311"/>
      <c r="D213" s="311"/>
      <c r="E213" s="311"/>
      <c r="F213" s="311"/>
      <c r="G213" s="120"/>
      <c r="H213" s="120"/>
      <c r="I213" s="120"/>
      <c r="J213" s="120"/>
      <c r="K213" s="120"/>
      <c r="L213" s="316" t="s">
        <v>616</v>
      </c>
      <c r="M213" s="317"/>
      <c r="N213" s="318"/>
      <c r="O213" s="314"/>
      <c r="P213" s="312"/>
      <c r="Q213" s="313"/>
      <c r="R213" s="314"/>
      <c r="S213" s="312"/>
      <c r="T213" s="313"/>
      <c r="U213" s="314"/>
    </row>
    <row r="214" spans="2:21" ht="14.95" customHeight="1" x14ac:dyDescent="0.3">
      <c r="B214" s="319"/>
      <c r="C214" s="319"/>
      <c r="D214" s="319"/>
      <c r="E214" s="319"/>
      <c r="F214" s="319"/>
      <c r="G214" s="162"/>
      <c r="H214" s="162"/>
      <c r="I214" s="162"/>
      <c r="J214" s="162"/>
      <c r="K214" s="162"/>
      <c r="L214" s="320" t="s">
        <v>617</v>
      </c>
      <c r="M214" s="321"/>
      <c r="N214" s="318"/>
      <c r="O214" s="314"/>
      <c r="P214" s="312"/>
      <c r="Q214" s="313"/>
      <c r="R214" s="314"/>
      <c r="S214" s="312"/>
      <c r="T214" s="313"/>
      <c r="U214" s="314"/>
    </row>
    <row r="215" spans="2:21" ht="14.95" customHeight="1" x14ac:dyDescent="0.2">
      <c r="L215" s="316" t="s">
        <v>618</v>
      </c>
      <c r="M215" s="322" t="s">
        <v>730</v>
      </c>
      <c r="N215" s="318"/>
      <c r="P215" s="323"/>
      <c r="S215" s="323"/>
    </row>
    <row r="216" spans="2:21" ht="14.95" customHeight="1" x14ac:dyDescent="0.2">
      <c r="L216" s="316" t="s">
        <v>619</v>
      </c>
      <c r="M216" s="324" t="s">
        <v>620</v>
      </c>
      <c r="N216" s="102"/>
      <c r="P216" s="323"/>
      <c r="Q216" s="102"/>
      <c r="S216" s="323"/>
    </row>
    <row r="217" spans="2:21" ht="14.95" customHeight="1" x14ac:dyDescent="0.3">
      <c r="L217" s="320" t="s">
        <v>621</v>
      </c>
      <c r="M217" s="325">
        <v>11643</v>
      </c>
      <c r="N217" s="318" t="s">
        <v>622</v>
      </c>
      <c r="P217" s="323"/>
      <c r="Q217" s="326" t="s">
        <v>623</v>
      </c>
      <c r="S217" s="323"/>
    </row>
    <row r="218" spans="2:21" ht="14.95" customHeight="1" x14ac:dyDescent="0.2">
      <c r="L218" s="320" t="s">
        <v>624</v>
      </c>
      <c r="M218" s="327">
        <v>202.23</v>
      </c>
      <c r="N218" s="318" t="s">
        <v>625</v>
      </c>
      <c r="P218" s="323"/>
      <c r="S218" s="323"/>
    </row>
    <row r="219" spans="2:21" ht="14.95" customHeight="1" x14ac:dyDescent="0.2">
      <c r="L219" s="320" t="s">
        <v>626</v>
      </c>
      <c r="M219" s="325">
        <v>5049966</v>
      </c>
      <c r="N219" s="318" t="s">
        <v>627</v>
      </c>
      <c r="P219" s="323"/>
      <c r="Q219" s="112" t="s">
        <v>628</v>
      </c>
      <c r="S219" s="323"/>
    </row>
    <row r="220" spans="2:21" ht="14.95" customHeight="1" x14ac:dyDescent="0.2">
      <c r="L220" s="320" t="s">
        <v>629</v>
      </c>
      <c r="M220" s="328" t="s">
        <v>731</v>
      </c>
      <c r="N220" s="318"/>
      <c r="P220" s="323"/>
      <c r="S220" s="323"/>
    </row>
    <row r="221" spans="2:21" ht="14.95" customHeight="1" thickBot="1" x14ac:dyDescent="0.25">
      <c r="L221" s="329" t="s">
        <v>630</v>
      </c>
      <c r="M221" s="325">
        <v>132</v>
      </c>
      <c r="N221" s="318" t="s">
        <v>622</v>
      </c>
      <c r="P221" s="323"/>
      <c r="Q221" s="330" t="s">
        <v>631</v>
      </c>
    </row>
    <row r="222" spans="2:21" ht="14.95" customHeight="1" thickBot="1" x14ac:dyDescent="0.25">
      <c r="L222" s="320" t="s">
        <v>632</v>
      </c>
      <c r="M222" s="331" t="s">
        <v>732</v>
      </c>
      <c r="N222" s="318" t="s">
        <v>633</v>
      </c>
      <c r="P222" s="323"/>
      <c r="R222" s="316" t="s">
        <v>634</v>
      </c>
      <c r="S222" s="332"/>
      <c r="T222" s="112" t="s">
        <v>635</v>
      </c>
      <c r="U222" s="333" t="b">
        <f>ROUND(S222/100,0)=M69</f>
        <v>1</v>
      </c>
    </row>
    <row r="223" spans="2:21" ht="14.95" customHeight="1" x14ac:dyDescent="0.2">
      <c r="L223" s="320" t="s">
        <v>636</v>
      </c>
      <c r="M223" s="331" t="s">
        <v>732</v>
      </c>
      <c r="N223" s="318" t="s">
        <v>633</v>
      </c>
      <c r="P223" s="323"/>
      <c r="R223" s="316"/>
    </row>
    <row r="224" spans="2:21" ht="14.95" customHeight="1" thickBot="1" x14ac:dyDescent="0.25">
      <c r="L224" s="320" t="s">
        <v>637</v>
      </c>
      <c r="M224" s="331">
        <v>16</v>
      </c>
      <c r="N224" s="318" t="s">
        <v>633</v>
      </c>
      <c r="P224" s="323"/>
      <c r="Q224" s="330" t="s">
        <v>638</v>
      </c>
    </row>
    <row r="225" spans="12:21" ht="14.95" customHeight="1" thickBot="1" x14ac:dyDescent="0.25">
      <c r="L225" s="320" t="s">
        <v>639</v>
      </c>
      <c r="M225" s="331">
        <v>44.2</v>
      </c>
      <c r="N225" s="318" t="s">
        <v>633</v>
      </c>
      <c r="R225" s="316" t="s">
        <v>640</v>
      </c>
      <c r="S225" s="332"/>
      <c r="T225" s="112" t="s">
        <v>635</v>
      </c>
      <c r="U225" s="333" t="b">
        <f>ROUND(S225/100,0)=M85</f>
        <v>1</v>
      </c>
    </row>
    <row r="226" spans="12:21" ht="14.95" customHeight="1" x14ac:dyDescent="0.2">
      <c r="L226" s="320" t="s">
        <v>641</v>
      </c>
      <c r="M226" s="325" t="str">
        <f>IF(COUNT(M19,M21,M23,M25,M27,M29,M34,M36,M38)&gt;0,IFERROR(-1*SUM(M19,M21,M23,M25,M27,M29,M34,M36,M38),""),"")</f>
        <v/>
      </c>
      <c r="N226" s="318" t="s">
        <v>620</v>
      </c>
      <c r="P226" s="323"/>
    </row>
    <row r="227" spans="12:21" ht="14.95" customHeight="1" thickBot="1" x14ac:dyDescent="0.25">
      <c r="L227" s="320" t="s">
        <v>642</v>
      </c>
      <c r="M227" s="325" t="str">
        <f>IF(COUNT(M14,M16,M17,M30,M32,M39,M40,M41)&gt;0,IFERROR(M14-SUM(M16,M17,M30,M32,M39,M40,M41),""),"")</f>
        <v/>
      </c>
      <c r="N227" s="318" t="s">
        <v>620</v>
      </c>
      <c r="P227" s="323"/>
      <c r="Q227" s="330" t="s">
        <v>643</v>
      </c>
    </row>
    <row r="228" spans="12:21" ht="14.95" customHeight="1" thickBot="1" x14ac:dyDescent="0.25">
      <c r="L228" s="320" t="s">
        <v>644</v>
      </c>
      <c r="M228" s="334">
        <v>4228.0860000000002</v>
      </c>
      <c r="N228" s="318" t="s">
        <v>620</v>
      </c>
      <c r="P228" s="323"/>
      <c r="R228" s="316" t="s">
        <v>645</v>
      </c>
      <c r="S228" s="332"/>
      <c r="T228" s="112" t="s">
        <v>635</v>
      </c>
      <c r="U228" s="333" t="b">
        <f>ROUND(S228/100,0)=M130</f>
        <v>1</v>
      </c>
    </row>
    <row r="229" spans="12:21" ht="14.95" customHeight="1" x14ac:dyDescent="0.2">
      <c r="M229" s="323"/>
      <c r="P229" s="323"/>
      <c r="S229" s="323"/>
    </row>
    <row r="230" spans="12:21" ht="14.95" customHeight="1" x14ac:dyDescent="0.2">
      <c r="M230" s="323"/>
      <c r="P230" s="323"/>
      <c r="S230" s="323"/>
    </row>
    <row r="231" spans="12:21" ht="14.95" customHeight="1" thickBot="1" x14ac:dyDescent="0.35">
      <c r="L231" s="335" t="s">
        <v>646</v>
      </c>
      <c r="M231" s="323"/>
      <c r="P231" s="323"/>
      <c r="R231" s="335" t="s">
        <v>647</v>
      </c>
      <c r="S231" s="323"/>
    </row>
    <row r="232" spans="12:21" ht="14.95" customHeight="1" x14ac:dyDescent="0.2">
      <c r="L232" s="316" t="s">
        <v>648</v>
      </c>
      <c r="M232" s="336" t="str">
        <f>IF(M69&lt;&gt;"",M69,"")</f>
        <v/>
      </c>
      <c r="N232" s="318" t="s">
        <v>620</v>
      </c>
      <c r="P232" s="323"/>
      <c r="R232" s="316" t="s">
        <v>649</v>
      </c>
      <c r="S232" s="336" t="str">
        <f>IF(M120&lt;&gt;"",M120,"")</f>
        <v/>
      </c>
      <c r="T232" s="318" t="s">
        <v>620</v>
      </c>
    </row>
    <row r="233" spans="12:21" ht="14.95" customHeight="1" x14ac:dyDescent="0.2">
      <c r="L233" s="316" t="s">
        <v>650</v>
      </c>
      <c r="M233" s="337" t="str">
        <f>IF(M85&lt;&gt;"",M85,"")</f>
        <v/>
      </c>
      <c r="N233" s="318" t="s">
        <v>620</v>
      </c>
      <c r="P233" s="323"/>
      <c r="R233" s="316" t="s">
        <v>651</v>
      </c>
      <c r="S233" s="337" t="str">
        <f>IF(M130&lt;&gt;"",M130,"")</f>
        <v/>
      </c>
      <c r="T233" s="318" t="s">
        <v>620</v>
      </c>
    </row>
    <row r="234" spans="12:21" ht="14.95" customHeight="1" x14ac:dyDescent="0.2">
      <c r="L234" s="316" t="s">
        <v>652</v>
      </c>
      <c r="M234" s="337" t="str">
        <f>IF(P69&lt;&gt;"",P69,"")</f>
        <v/>
      </c>
      <c r="N234" s="318" t="s">
        <v>620</v>
      </c>
      <c r="P234" s="323"/>
      <c r="R234" s="316" t="s">
        <v>653</v>
      </c>
      <c r="S234" s="337" t="str">
        <f>IF(P120&lt;&gt;"",P120,"")</f>
        <v/>
      </c>
      <c r="T234" s="318" t="s">
        <v>620</v>
      </c>
    </row>
    <row r="235" spans="12:21" ht="14.95" customHeight="1" x14ac:dyDescent="0.2">
      <c r="L235" s="316" t="s">
        <v>654</v>
      </c>
      <c r="M235" s="337" t="str">
        <f>IF(P85&lt;&gt;"",P85,"")</f>
        <v/>
      </c>
      <c r="N235" s="318" t="s">
        <v>620</v>
      </c>
      <c r="P235" s="323"/>
      <c r="R235" s="316" t="s">
        <v>655</v>
      </c>
      <c r="S235" s="337" t="str">
        <f>IF(P130&lt;&gt;"",P130,"")</f>
        <v/>
      </c>
      <c r="T235" s="318" t="s">
        <v>620</v>
      </c>
    </row>
    <row r="236" spans="12:21" ht="14.95" customHeight="1" x14ac:dyDescent="0.2">
      <c r="L236" s="316" t="s">
        <v>656</v>
      </c>
      <c r="M236" s="337" t="e">
        <f>IF(S69&lt;&gt;"",S69,"")</f>
        <v>#REF!</v>
      </c>
      <c r="N236" s="318" t="s">
        <v>620</v>
      </c>
      <c r="P236" s="323"/>
      <c r="R236" s="316" t="s">
        <v>657</v>
      </c>
      <c r="S236" s="337" t="e">
        <f>IF(S120&lt;&gt;"",S120,"")</f>
        <v>#REF!</v>
      </c>
      <c r="T236" s="318" t="s">
        <v>620</v>
      </c>
    </row>
    <row r="237" spans="12:21" ht="14.95" customHeight="1" thickBot="1" x14ac:dyDescent="0.25">
      <c r="L237" s="316" t="s">
        <v>658</v>
      </c>
      <c r="M237" s="338" t="e">
        <f>IF(S85&lt;&gt;"",S85,"")</f>
        <v>#REF!</v>
      </c>
      <c r="N237" s="318" t="s">
        <v>620</v>
      </c>
      <c r="P237" s="323"/>
      <c r="R237" s="316" t="s">
        <v>659</v>
      </c>
      <c r="S237" s="338" t="e">
        <f>IF(S130&lt;&gt;"",S130,"")</f>
        <v>#REF!</v>
      </c>
      <c r="T237" s="318" t="s">
        <v>620</v>
      </c>
    </row>
    <row r="238" spans="12:21" ht="14.95" customHeight="1" x14ac:dyDescent="0.2">
      <c r="M238" s="323"/>
      <c r="P238" s="323"/>
      <c r="S238" s="323"/>
    </row>
    <row r="239" spans="12:21" ht="14.95" customHeight="1" x14ac:dyDescent="0.2">
      <c r="M239" s="323"/>
      <c r="P239" s="323"/>
      <c r="S239" s="323"/>
    </row>
    <row r="240" spans="12:21" ht="14.95" customHeight="1" thickBot="1" x14ac:dyDescent="0.35">
      <c r="L240" s="335" t="s">
        <v>660</v>
      </c>
      <c r="M240" s="323"/>
      <c r="P240" s="323"/>
      <c r="R240" s="335" t="s">
        <v>661</v>
      </c>
      <c r="S240" s="323"/>
      <c r="T240" s="112"/>
    </row>
    <row r="241" spans="12:20" ht="14.95" customHeight="1" x14ac:dyDescent="0.2">
      <c r="L241" s="316" t="s">
        <v>662</v>
      </c>
      <c r="M241" s="336" t="str">
        <f>IF(M141&lt;&gt;"",M141,"")</f>
        <v/>
      </c>
      <c r="N241" s="318" t="s">
        <v>620</v>
      </c>
      <c r="P241" s="323"/>
      <c r="R241" s="316" t="s">
        <v>663</v>
      </c>
      <c r="S241" s="336" t="str">
        <f>IF(M180&lt;&gt;"",M180,"")</f>
        <v/>
      </c>
      <c r="T241" s="318" t="s">
        <v>620</v>
      </c>
    </row>
    <row r="242" spans="12:20" ht="14.95" customHeight="1" x14ac:dyDescent="0.2">
      <c r="L242" s="316" t="s">
        <v>664</v>
      </c>
      <c r="M242" s="337" t="str">
        <f>IF(M153&lt;&gt;"",M153,"")</f>
        <v/>
      </c>
      <c r="N242" s="318" t="s">
        <v>620</v>
      </c>
      <c r="P242" s="323"/>
      <c r="R242" s="316" t="s">
        <v>665</v>
      </c>
      <c r="S242" s="337" t="str">
        <f>IF(M193&lt;&gt;"",M193,"")</f>
        <v/>
      </c>
      <c r="T242" s="318" t="s">
        <v>620</v>
      </c>
    </row>
    <row r="243" spans="12:20" ht="14.95" customHeight="1" x14ac:dyDescent="0.2">
      <c r="L243" s="316" t="s">
        <v>666</v>
      </c>
      <c r="M243" s="337" t="str">
        <f>IF(M154&lt;&gt;"",M154,"")</f>
        <v/>
      </c>
      <c r="N243" s="318" t="s">
        <v>620</v>
      </c>
      <c r="P243" s="323"/>
      <c r="R243" s="316" t="s">
        <v>667</v>
      </c>
      <c r="S243" s="337" t="str">
        <f>IF(M200&lt;&gt;"",M200,"")</f>
        <v/>
      </c>
      <c r="T243" s="318" t="s">
        <v>620</v>
      </c>
    </row>
    <row r="244" spans="12:20" ht="14.95" customHeight="1" x14ac:dyDescent="0.2">
      <c r="L244" s="316" t="s">
        <v>668</v>
      </c>
      <c r="M244" s="337" t="str">
        <f>IF(P141&lt;&gt;"",P141,"")</f>
        <v/>
      </c>
      <c r="N244" s="318" t="s">
        <v>620</v>
      </c>
      <c r="P244" s="323"/>
      <c r="R244" s="316" t="s">
        <v>669</v>
      </c>
      <c r="S244" s="337" t="str">
        <f>IF(P180&lt;&gt;"",P180,"")</f>
        <v/>
      </c>
      <c r="T244" s="318" t="s">
        <v>620</v>
      </c>
    </row>
    <row r="245" spans="12:20" ht="14.95" customHeight="1" x14ac:dyDescent="0.2">
      <c r="L245" s="316" t="s">
        <v>670</v>
      </c>
      <c r="M245" s="337" t="str">
        <f>IF(P153&lt;&gt;"",P153,"")</f>
        <v/>
      </c>
      <c r="N245" s="318" t="s">
        <v>620</v>
      </c>
      <c r="P245" s="323"/>
      <c r="R245" s="316" t="s">
        <v>671</v>
      </c>
      <c r="S245" s="337" t="str">
        <f>IF(P193&lt;&gt;"",P193,"")</f>
        <v/>
      </c>
      <c r="T245" s="318" t="s">
        <v>620</v>
      </c>
    </row>
    <row r="246" spans="12:20" ht="14.95" customHeight="1" x14ac:dyDescent="0.2">
      <c r="L246" s="316" t="s">
        <v>672</v>
      </c>
      <c r="M246" s="337" t="str">
        <f>IF(P154&lt;&gt;"",P154,"")</f>
        <v/>
      </c>
      <c r="N246" s="318" t="s">
        <v>620</v>
      </c>
      <c r="P246" s="323"/>
      <c r="R246" s="316" t="s">
        <v>673</v>
      </c>
      <c r="S246" s="337" t="str">
        <f>IF(P200&lt;&gt;"",P200,"")</f>
        <v/>
      </c>
      <c r="T246" s="318" t="s">
        <v>620</v>
      </c>
    </row>
    <row r="247" spans="12:20" ht="14.95" customHeight="1" x14ac:dyDescent="0.2">
      <c r="L247" s="316" t="s">
        <v>674</v>
      </c>
      <c r="M247" s="337" t="e">
        <f>IF(S141&lt;&gt;"",S141,"")</f>
        <v>#REF!</v>
      </c>
      <c r="N247" s="318" t="s">
        <v>620</v>
      </c>
      <c r="P247" s="323"/>
      <c r="R247" s="316" t="s">
        <v>675</v>
      </c>
      <c r="S247" s="337" t="e">
        <f>IF(S180&lt;&gt;"",S180,"")</f>
        <v>#REF!</v>
      </c>
      <c r="T247" s="318" t="s">
        <v>620</v>
      </c>
    </row>
    <row r="248" spans="12:20" ht="14.95" customHeight="1" x14ac:dyDescent="0.2">
      <c r="L248" s="316" t="s">
        <v>676</v>
      </c>
      <c r="M248" s="337" t="e">
        <f>IF(S153&lt;&gt;"",S153,"")</f>
        <v>#REF!</v>
      </c>
      <c r="N248" s="318" t="s">
        <v>620</v>
      </c>
      <c r="P248" s="323"/>
      <c r="R248" s="316" t="s">
        <v>677</v>
      </c>
      <c r="S248" s="337" t="e">
        <f>IF(S193&lt;&gt;"",S193,"")</f>
        <v>#REF!</v>
      </c>
      <c r="T248" s="318" t="s">
        <v>620</v>
      </c>
    </row>
    <row r="249" spans="12:20" ht="14.95" customHeight="1" thickBot="1" x14ac:dyDescent="0.25">
      <c r="L249" s="316" t="s">
        <v>678</v>
      </c>
      <c r="M249" s="338" t="e">
        <f>IF(S154&lt;&gt;"",S154,"")</f>
        <v>#REF!</v>
      </c>
      <c r="N249" s="318" t="s">
        <v>620</v>
      </c>
      <c r="P249" s="323"/>
      <c r="R249" s="316" t="s">
        <v>679</v>
      </c>
      <c r="S249" s="338" t="e">
        <f>IF(S200&lt;&gt;"",S200,"")</f>
        <v>#REF!</v>
      </c>
      <c r="T249" s="318" t="s">
        <v>620</v>
      </c>
    </row>
    <row r="250" spans="12:20" ht="14.95" customHeight="1" x14ac:dyDescent="0.2">
      <c r="M250" s="323"/>
      <c r="P250" s="323"/>
      <c r="S250" s="323"/>
    </row>
    <row r="251" spans="12:20" ht="14.95" customHeight="1" x14ac:dyDescent="0.2">
      <c r="M251" s="323"/>
      <c r="P251" s="323"/>
      <c r="S251" s="323"/>
    </row>
    <row r="252" spans="12:20" ht="14.95" customHeight="1" x14ac:dyDescent="0.2">
      <c r="L252" s="339" t="s">
        <v>680</v>
      </c>
      <c r="M252" s="323"/>
      <c r="P252" s="323"/>
      <c r="S252" s="323"/>
    </row>
    <row r="253" spans="12:20" ht="14.95" customHeight="1" x14ac:dyDescent="0.2">
      <c r="L253" s="340"/>
      <c r="M253" s="323"/>
      <c r="P253" s="323"/>
      <c r="S253" s="323"/>
    </row>
    <row r="254" spans="12:20" ht="14.95" customHeight="1" thickBot="1" x14ac:dyDescent="0.35">
      <c r="L254" s="341" t="s">
        <v>681</v>
      </c>
      <c r="M254" s="323"/>
      <c r="P254" s="342"/>
      <c r="Q254" s="102"/>
      <c r="R254" s="341" t="s">
        <v>682</v>
      </c>
      <c r="S254" s="323"/>
      <c r="T254" s="112"/>
    </row>
    <row r="255" spans="12:20" ht="14.95" customHeight="1" x14ac:dyDescent="0.3">
      <c r="L255" s="343" t="s">
        <v>683</v>
      </c>
      <c r="M255" s="344" t="str">
        <f>IF($M257&lt;&gt;"",S222,"")</f>
        <v/>
      </c>
      <c r="N255" s="112" t="s">
        <v>635</v>
      </c>
      <c r="Q255" s="102"/>
      <c r="R255" s="343" t="s">
        <v>684</v>
      </c>
      <c r="S255" s="344" t="str">
        <f>IF($S257&lt;&gt;"",M69,"")</f>
        <v/>
      </c>
      <c r="T255" s="112" t="s">
        <v>620</v>
      </c>
    </row>
    <row r="256" spans="12:20" ht="14.95" customHeight="1" x14ac:dyDescent="0.3">
      <c r="L256" s="320" t="s">
        <v>621</v>
      </c>
      <c r="M256" s="345" t="str">
        <f>IF($M257&lt;&gt;"",$M$217,"")</f>
        <v/>
      </c>
      <c r="N256" s="112" t="s">
        <v>685</v>
      </c>
      <c r="Q256" s="102"/>
      <c r="R256" s="343" t="s">
        <v>686</v>
      </c>
      <c r="S256" s="345" t="str">
        <f>IF($S257&lt;&gt;"",SUM(M171,M179,M187,M197,M202),"")</f>
        <v/>
      </c>
      <c r="T256" s="112" t="s">
        <v>620</v>
      </c>
    </row>
    <row r="257" spans="12:20" ht="14.95" customHeight="1" thickBot="1" x14ac:dyDescent="0.35">
      <c r="L257" s="343" t="s">
        <v>687</v>
      </c>
      <c r="M257" s="346" t="str">
        <f>IF(COUNT(S222,M217)=2,IFERROR(ROUND(S222/M217,1),""),"")</f>
        <v/>
      </c>
      <c r="N257" s="112" t="s">
        <v>635</v>
      </c>
      <c r="Q257" s="102"/>
      <c r="R257" s="343" t="s">
        <v>688</v>
      </c>
      <c r="S257" s="347" t="str">
        <f>IFERROR(ROUND(M69/SUM(M171,M179,M187,M197,M202),2),"")</f>
        <v/>
      </c>
      <c r="T257" s="112" t="s">
        <v>689</v>
      </c>
    </row>
    <row r="258" spans="12:20" ht="14.95" customHeight="1" x14ac:dyDescent="0.3">
      <c r="L258" s="348"/>
      <c r="M258" s="349"/>
      <c r="Q258" s="102"/>
    </row>
    <row r="259" spans="12:20" ht="14.95" customHeight="1" thickBot="1" x14ac:dyDescent="0.35">
      <c r="L259" s="341" t="s">
        <v>690</v>
      </c>
      <c r="M259" s="323"/>
      <c r="P259" s="350"/>
      <c r="Q259" s="342"/>
      <c r="R259" s="341" t="s">
        <v>691</v>
      </c>
      <c r="S259" s="323"/>
      <c r="T259" s="112"/>
    </row>
    <row r="260" spans="12:20" ht="14.95" customHeight="1" x14ac:dyDescent="0.3">
      <c r="L260" s="343" t="s">
        <v>692</v>
      </c>
      <c r="M260" s="344" t="str">
        <f>IF($M262&lt;&gt;"",M226,"")</f>
        <v/>
      </c>
      <c r="N260" s="112" t="s">
        <v>620</v>
      </c>
      <c r="P260" s="350"/>
      <c r="Q260" s="342"/>
      <c r="R260" s="343" t="s">
        <v>693</v>
      </c>
      <c r="S260" s="344" t="str">
        <f>IF($S262&lt;&gt;"",M89,"")</f>
        <v/>
      </c>
      <c r="T260" s="112" t="s">
        <v>620</v>
      </c>
    </row>
    <row r="261" spans="12:20" ht="14.95" customHeight="1" x14ac:dyDescent="0.3">
      <c r="L261" s="320" t="s">
        <v>694</v>
      </c>
      <c r="M261" s="345" t="str">
        <f>IF($M262&lt;&gt;"",SUM(M227,M226),"")</f>
        <v/>
      </c>
      <c r="N261" s="112" t="s">
        <v>620</v>
      </c>
      <c r="P261" s="350"/>
      <c r="Q261" s="342"/>
      <c r="R261" s="343" t="s">
        <v>684</v>
      </c>
      <c r="S261" s="345" t="str">
        <f>IF($S262&lt;&gt;"",M69,"")</f>
        <v/>
      </c>
      <c r="T261" s="112" t="s">
        <v>620</v>
      </c>
    </row>
    <row r="262" spans="12:20" ht="14.95" customHeight="1" thickBot="1" x14ac:dyDescent="0.35">
      <c r="L262" s="343" t="s">
        <v>695</v>
      </c>
      <c r="M262" s="351" t="str">
        <f>IFERROR(ROUND(M226/SUM(M227,M226)*100,1),"")</f>
        <v/>
      </c>
      <c r="N262" s="112" t="s">
        <v>696</v>
      </c>
      <c r="P262" s="350"/>
      <c r="Q262" s="342"/>
      <c r="R262" s="343" t="s">
        <v>697</v>
      </c>
      <c r="S262" s="351" t="str">
        <f>IF(M89*M69&gt;0,IFERROR(ROUND(M89/M69*100,1),""),"")</f>
        <v/>
      </c>
      <c r="T262" s="112" t="s">
        <v>696</v>
      </c>
    </row>
    <row r="263" spans="12:20" ht="14.95" customHeight="1" x14ac:dyDescent="0.3">
      <c r="L263" s="420" t="s">
        <v>698</v>
      </c>
      <c r="M263" s="420"/>
      <c r="N263" s="420"/>
      <c r="O263" s="420"/>
      <c r="P263" s="120"/>
      <c r="Q263" s="342"/>
      <c r="R263" s="342"/>
      <c r="S263" s="350"/>
    </row>
    <row r="264" spans="12:20" ht="14.95" customHeight="1" x14ac:dyDescent="0.3">
      <c r="L264" s="348"/>
      <c r="M264" s="349"/>
      <c r="P264" s="350"/>
      <c r="Q264" s="342"/>
      <c r="R264" s="342"/>
      <c r="S264" s="350"/>
    </row>
    <row r="265" spans="12:20" ht="14.95" customHeight="1" thickBot="1" x14ac:dyDescent="0.35">
      <c r="L265" s="341" t="s">
        <v>699</v>
      </c>
      <c r="M265" s="323"/>
      <c r="P265" s="350"/>
      <c r="Q265" s="342"/>
      <c r="R265" s="341" t="s">
        <v>700</v>
      </c>
      <c r="S265" s="323"/>
      <c r="T265" s="112"/>
    </row>
    <row r="266" spans="12:20" ht="14.95" customHeight="1" x14ac:dyDescent="0.3">
      <c r="L266" s="343" t="s">
        <v>701</v>
      </c>
      <c r="M266" s="344" t="str">
        <f>IF($M268&lt;&gt;"",SUM(M71,M77,-M228),"")</f>
        <v/>
      </c>
      <c r="N266" s="112" t="s">
        <v>620</v>
      </c>
      <c r="P266" s="350"/>
      <c r="Q266" s="342"/>
      <c r="R266" s="343" t="s">
        <v>702</v>
      </c>
      <c r="S266" s="344" t="str">
        <f>IF($S268&lt;&gt;"",S228,"")</f>
        <v/>
      </c>
      <c r="T266" s="112" t="s">
        <v>635</v>
      </c>
    </row>
    <row r="267" spans="12:20" ht="14.95" customHeight="1" x14ac:dyDescent="0.3">
      <c r="L267" s="343" t="s">
        <v>703</v>
      </c>
      <c r="M267" s="345" t="str">
        <f>IF($M268&lt;&gt;"",SUM(M14,M42),"")</f>
        <v/>
      </c>
      <c r="N267" s="112" t="s">
        <v>620</v>
      </c>
      <c r="P267" s="350"/>
      <c r="Q267" s="342"/>
      <c r="R267" s="320" t="s">
        <v>621</v>
      </c>
      <c r="S267" s="345" t="str">
        <f>IF($S268&lt;&gt;"",$M$217,"")</f>
        <v/>
      </c>
      <c r="T267" s="112" t="s">
        <v>685</v>
      </c>
    </row>
    <row r="268" spans="12:20" ht="14.95" customHeight="1" thickBot="1" x14ac:dyDescent="0.35">
      <c r="L268" s="343" t="s">
        <v>704</v>
      </c>
      <c r="M268" s="346" t="str">
        <f>IFERROR(ROUND(SUM(M71,M77,-M228)/SUM(M14,M42)*100,1),"")</f>
        <v/>
      </c>
      <c r="N268" s="112" t="s">
        <v>705</v>
      </c>
      <c r="P268" s="350"/>
      <c r="Q268" s="342"/>
      <c r="R268" s="343" t="s">
        <v>706</v>
      </c>
      <c r="S268" s="346" t="str">
        <f>IF(COUNT(S228,M217)=2,IFERROR(ROUND(S228/M217,1),""),"")</f>
        <v/>
      </c>
      <c r="T268" s="112" t="s">
        <v>635</v>
      </c>
    </row>
    <row r="269" spans="12:20" ht="14.95" customHeight="1" x14ac:dyDescent="0.3">
      <c r="L269" s="348"/>
      <c r="M269" s="349"/>
      <c r="P269" s="350"/>
      <c r="Q269" s="342"/>
      <c r="R269" s="342"/>
      <c r="S269" s="350"/>
    </row>
    <row r="270" spans="12:20" ht="14.95" customHeight="1" thickBot="1" x14ac:dyDescent="0.35">
      <c r="L270" s="341" t="s">
        <v>707</v>
      </c>
      <c r="M270" s="323"/>
      <c r="P270" s="350"/>
      <c r="Q270" s="342"/>
      <c r="R270" s="341" t="s">
        <v>708</v>
      </c>
      <c r="S270" s="323"/>
      <c r="T270" s="112"/>
    </row>
    <row r="271" spans="12:20" ht="14.95" customHeight="1" x14ac:dyDescent="0.3">
      <c r="L271" s="343" t="s">
        <v>709</v>
      </c>
      <c r="M271" s="344" t="str">
        <f>IF($M273&lt;&gt;"",S225,"")</f>
        <v/>
      </c>
      <c r="N271" s="112" t="s">
        <v>635</v>
      </c>
      <c r="P271" s="350"/>
      <c r="Q271" s="342"/>
      <c r="R271" s="320" t="s">
        <v>710</v>
      </c>
      <c r="S271" s="344" t="str">
        <f>IF($S273&lt;&gt;"",SUM(M180,M164),"")</f>
        <v/>
      </c>
      <c r="T271" s="112" t="s">
        <v>620</v>
      </c>
    </row>
    <row r="272" spans="12:20" ht="14.95" customHeight="1" x14ac:dyDescent="0.3">
      <c r="L272" s="320" t="s">
        <v>621</v>
      </c>
      <c r="M272" s="345" t="str">
        <f>IF($M273&lt;&gt;"",$M$217,"")</f>
        <v/>
      </c>
      <c r="N272" s="112" t="s">
        <v>685</v>
      </c>
      <c r="P272" s="350"/>
      <c r="Q272" s="342"/>
      <c r="R272" s="343" t="s">
        <v>711</v>
      </c>
      <c r="S272" s="345" t="str">
        <f>IF($S273&lt;&gt;"",SUM(M193,M183)-SUM(M189),"")</f>
        <v/>
      </c>
      <c r="T272" s="112" t="s">
        <v>620</v>
      </c>
    </row>
    <row r="273" spans="10:21" ht="14.95" customHeight="1" thickBot="1" x14ac:dyDescent="0.35">
      <c r="L273" s="343" t="s">
        <v>712</v>
      </c>
      <c r="M273" s="346" t="str">
        <f>IF(COUNT(S225,M217)=2,IFERROR(ROUND(S225/M217,1),""),"")</f>
        <v/>
      </c>
      <c r="N273" s="112" t="s">
        <v>635</v>
      </c>
      <c r="P273" s="350"/>
      <c r="Q273" s="342"/>
      <c r="R273" s="343" t="s">
        <v>713</v>
      </c>
      <c r="S273" s="338" t="str">
        <f>IF(COUNT(M180,M193)=2,IFERROR(SUM(M180,M164,M193,M183)-SUM(M189),""),"")</f>
        <v/>
      </c>
      <c r="T273" s="112" t="s">
        <v>620</v>
      </c>
    </row>
    <row r="274" spans="10:21" ht="14.95" customHeight="1" x14ac:dyDescent="0.3">
      <c r="L274" s="348"/>
      <c r="M274" s="349"/>
      <c r="P274" s="350"/>
      <c r="Q274" s="342"/>
      <c r="R274" s="342"/>
      <c r="S274" s="350"/>
    </row>
    <row r="275" spans="10:21" ht="14.95" customHeight="1" thickBot="1" x14ac:dyDescent="0.35">
      <c r="J275" s="350"/>
      <c r="K275" s="342"/>
      <c r="L275" s="341" t="s">
        <v>714</v>
      </c>
      <c r="M275" s="323"/>
      <c r="P275" s="350"/>
      <c r="Q275" s="342"/>
    </row>
    <row r="276" spans="10:21" ht="14.95" customHeight="1" x14ac:dyDescent="0.3">
      <c r="J276" s="350"/>
      <c r="K276" s="342"/>
      <c r="L276" s="343" t="s">
        <v>715</v>
      </c>
      <c r="M276" s="344" t="str">
        <f>IF($M278&lt;&gt;"",M117,"")</f>
        <v/>
      </c>
      <c r="N276" s="112" t="s">
        <v>620</v>
      </c>
      <c r="P276" s="350"/>
      <c r="Q276" s="342"/>
    </row>
    <row r="277" spans="10:21" ht="14.95" customHeight="1" x14ac:dyDescent="0.3">
      <c r="J277" s="350"/>
      <c r="K277" s="342"/>
      <c r="L277" s="343" t="s">
        <v>716</v>
      </c>
      <c r="M277" s="345" t="str">
        <f>IF($M278&lt;&gt;"",M96,"")</f>
        <v/>
      </c>
      <c r="N277" s="112" t="s">
        <v>620</v>
      </c>
      <c r="P277" s="350"/>
      <c r="Q277" s="342"/>
    </row>
    <row r="278" spans="10:21" ht="14.95" customHeight="1" thickBot="1" x14ac:dyDescent="0.35">
      <c r="J278" s="350"/>
      <c r="K278" s="342"/>
      <c r="L278" s="343" t="s">
        <v>717</v>
      </c>
      <c r="M278" s="351" t="str">
        <f>IF(COUNT(M117,M96)=2,IFERROR(ROUND(M117*100/M96,1),""),"")</f>
        <v/>
      </c>
      <c r="N278" s="112" t="s">
        <v>696</v>
      </c>
      <c r="P278" s="350"/>
      <c r="Q278" s="342"/>
    </row>
    <row r="279" spans="10:21" ht="14.95" customHeight="1" x14ac:dyDescent="0.3">
      <c r="L279" s="348"/>
      <c r="M279" s="349"/>
      <c r="P279" s="350"/>
      <c r="Q279" s="342"/>
      <c r="R279" s="342"/>
      <c r="S279" s="350"/>
    </row>
    <row r="280" spans="10:21" ht="14.95" customHeight="1" x14ac:dyDescent="0.3">
      <c r="L280" s="348"/>
      <c r="M280" s="349"/>
      <c r="P280" s="350"/>
      <c r="Q280" s="342"/>
      <c r="R280" s="342"/>
      <c r="S280" s="350"/>
    </row>
    <row r="281" spans="10:21" ht="14.95" customHeight="1" x14ac:dyDescent="0.3">
      <c r="L281" s="348"/>
      <c r="M281" s="349"/>
      <c r="P281" s="350"/>
      <c r="Q281" s="342"/>
      <c r="R281" s="342"/>
      <c r="S281" s="350"/>
    </row>
    <row r="282" spans="10:21" ht="14.95" customHeight="1" thickBot="1" x14ac:dyDescent="0.35">
      <c r="L282" s="315" t="s">
        <v>718</v>
      </c>
      <c r="M282" s="349"/>
      <c r="P282" s="350"/>
      <c r="Q282" s="342"/>
      <c r="R282" s="342"/>
      <c r="S282" s="350"/>
    </row>
    <row r="283" spans="10:21" ht="14.95" customHeight="1" x14ac:dyDescent="0.3">
      <c r="L283" s="352" t="s">
        <v>719</v>
      </c>
      <c r="M283" s="353" t="str">
        <f>IF(M257&lt;&gt;"",M257,"")</f>
        <v/>
      </c>
      <c r="N283" s="112" t="s">
        <v>635</v>
      </c>
      <c r="O283" s="102" t="s">
        <v>720</v>
      </c>
      <c r="P283" s="344" t="str">
        <f>IF(M255&lt;&gt;"",M255,"")</f>
        <v/>
      </c>
      <c r="Q283" s="419" t="s">
        <v>721</v>
      </c>
      <c r="R283" s="419"/>
      <c r="S283" s="344" t="str">
        <f>IF(M256&lt;&gt;"",M256,"")</f>
        <v/>
      </c>
      <c r="T283" s="342"/>
      <c r="U283" s="342"/>
    </row>
    <row r="284" spans="10:21" ht="14.95" customHeight="1" x14ac:dyDescent="0.3">
      <c r="L284" s="343" t="s">
        <v>722</v>
      </c>
      <c r="M284" s="354" t="str">
        <f>IF(S257&lt;&gt;"",S257,"")</f>
        <v/>
      </c>
      <c r="N284" s="112" t="s">
        <v>689</v>
      </c>
      <c r="O284" s="102" t="s">
        <v>720</v>
      </c>
      <c r="P284" s="345" t="str">
        <f>IF(S255&lt;&gt;"",S255,"")</f>
        <v/>
      </c>
      <c r="Q284" s="419" t="s">
        <v>721</v>
      </c>
      <c r="R284" s="419"/>
      <c r="S284" s="345" t="str">
        <f>IF(S256&lt;&gt;"",S256,"")</f>
        <v/>
      </c>
    </row>
    <row r="285" spans="10:21" ht="14.95" customHeight="1" x14ac:dyDescent="0.3">
      <c r="L285" s="343" t="s">
        <v>723</v>
      </c>
      <c r="M285" s="355" t="str">
        <f>IF(M262&lt;&gt;"",M262,"")</f>
        <v/>
      </c>
      <c r="N285" s="112" t="s">
        <v>705</v>
      </c>
      <c r="O285" s="102" t="s">
        <v>720</v>
      </c>
      <c r="P285" s="345" t="str">
        <f>IF(M260&lt;&gt;"",M260,"")</f>
        <v/>
      </c>
      <c r="Q285" s="419" t="s">
        <v>721</v>
      </c>
      <c r="R285" s="419"/>
      <c r="S285" s="345" t="str">
        <f>IF(M261&lt;&gt;"",M261,"")</f>
        <v/>
      </c>
    </row>
    <row r="286" spans="10:21" ht="14.95" customHeight="1" x14ac:dyDescent="0.3">
      <c r="L286" s="343" t="s">
        <v>697</v>
      </c>
      <c r="M286" s="355" t="str">
        <f>IF(S262&lt;&gt;"",S262,"")</f>
        <v/>
      </c>
      <c r="N286" s="112" t="s">
        <v>705</v>
      </c>
      <c r="O286" s="102" t="s">
        <v>720</v>
      </c>
      <c r="P286" s="345" t="str">
        <f>IF(S260&lt;&gt;"",S260,"")</f>
        <v/>
      </c>
      <c r="Q286" s="419" t="s">
        <v>724</v>
      </c>
      <c r="R286" s="419"/>
      <c r="S286" s="345" t="str">
        <f>IF(S261&lt;&gt;"",S261,"")</f>
        <v/>
      </c>
    </row>
    <row r="287" spans="10:21" ht="14.95" customHeight="1" x14ac:dyDescent="0.3">
      <c r="L287" s="343" t="s">
        <v>725</v>
      </c>
      <c r="M287" s="355" t="str">
        <f>IF(M268&lt;&gt;"",M268,"")</f>
        <v/>
      </c>
      <c r="N287" s="112" t="s">
        <v>633</v>
      </c>
      <c r="O287" s="102" t="s">
        <v>720</v>
      </c>
      <c r="P287" s="345" t="str">
        <f>IF(M266&lt;&gt;"",M266,"")</f>
        <v/>
      </c>
      <c r="Q287" s="419" t="s">
        <v>724</v>
      </c>
      <c r="R287" s="419"/>
      <c r="S287" s="345" t="str">
        <f>IF(M267&lt;&gt;"",M267,"")</f>
        <v/>
      </c>
    </row>
    <row r="288" spans="10:21" ht="14.95" customHeight="1" x14ac:dyDescent="0.3">
      <c r="L288" s="343" t="s">
        <v>726</v>
      </c>
      <c r="M288" s="355" t="str">
        <f>IF(S268&lt;&gt;"",S268,"")</f>
        <v/>
      </c>
      <c r="N288" s="112" t="s">
        <v>635</v>
      </c>
      <c r="O288" s="102" t="s">
        <v>720</v>
      </c>
      <c r="P288" s="345" t="str">
        <f>IF(S266&lt;&gt;"",S266,"")</f>
        <v/>
      </c>
      <c r="Q288" s="419" t="s">
        <v>724</v>
      </c>
      <c r="R288" s="419"/>
      <c r="S288" s="345" t="str">
        <f>IF(S267&lt;&gt;"",S267,"")</f>
        <v/>
      </c>
    </row>
    <row r="289" spans="12:19" ht="14.95" customHeight="1" x14ac:dyDescent="0.3">
      <c r="L289" s="343" t="s">
        <v>727</v>
      </c>
      <c r="M289" s="355" t="str">
        <f>IF(M273&lt;&gt;"",M273,"")</f>
        <v/>
      </c>
      <c r="N289" s="112" t="s">
        <v>635</v>
      </c>
      <c r="O289" s="102" t="s">
        <v>720</v>
      </c>
      <c r="P289" s="345" t="str">
        <f>IF(M271&lt;&gt;"",M271,"")</f>
        <v/>
      </c>
      <c r="Q289" s="419" t="s">
        <v>724</v>
      </c>
      <c r="R289" s="419"/>
      <c r="S289" s="345" t="str">
        <f>IF(M272&lt;&gt;"",M272,"")</f>
        <v/>
      </c>
    </row>
    <row r="290" spans="12:19" ht="14.95" customHeight="1" x14ac:dyDescent="0.3">
      <c r="L290" s="343" t="s">
        <v>713</v>
      </c>
      <c r="M290" s="355" t="str">
        <f>IF(S273&lt;&gt;"",S273,"")</f>
        <v/>
      </c>
      <c r="N290" s="112" t="s">
        <v>728</v>
      </c>
      <c r="O290" s="102" t="s">
        <v>720</v>
      </c>
      <c r="P290" s="345" t="str">
        <f>IF(S271&lt;&gt;"",S271,"")</f>
        <v/>
      </c>
      <c r="Q290" s="419" t="s">
        <v>729</v>
      </c>
      <c r="R290" s="419"/>
      <c r="S290" s="345" t="str">
        <f>IF(S272&lt;&gt;"",S272,"")</f>
        <v/>
      </c>
    </row>
    <row r="291" spans="12:19" ht="14.95" customHeight="1" thickBot="1" x14ac:dyDescent="0.35">
      <c r="L291" s="343" t="s">
        <v>717</v>
      </c>
      <c r="M291" s="356" t="str">
        <f>IF(M278&lt;&gt;"",M278,"")</f>
        <v/>
      </c>
      <c r="N291" s="112" t="s">
        <v>633</v>
      </c>
      <c r="O291" s="102" t="s">
        <v>720</v>
      </c>
      <c r="P291" s="357" t="str">
        <f>IF(M276&lt;&gt;"",M276,"")</f>
        <v/>
      </c>
      <c r="Q291" s="419" t="s">
        <v>724</v>
      </c>
      <c r="R291" s="419"/>
      <c r="S291" s="357" t="str">
        <f>IF(M277&lt;&gt;"",M277,"")</f>
        <v/>
      </c>
    </row>
    <row r="292" spans="12:19" ht="14.95" customHeight="1" x14ac:dyDescent="0.2">
      <c r="M292" s="323"/>
    </row>
  </sheetData>
  <protectedRanges>
    <protectedRange sqref="M13:M90 P13:P90 M96:M130 P96:P130 M136:M154 P136:P154 M160:M208 P160:P208 S222 S225 S228 S13:S90 S136:S154 S160:S208 S96:S130" name="入力範囲"/>
  </protectedRanges>
  <mergeCells count="54">
    <mergeCell ref="Q288:R288"/>
    <mergeCell ref="Q289:R289"/>
    <mergeCell ref="Q290:R290"/>
    <mergeCell ref="Q291:R291"/>
    <mergeCell ref="L263:O263"/>
    <mergeCell ref="Q283:R283"/>
    <mergeCell ref="Q284:R284"/>
    <mergeCell ref="Q285:R285"/>
    <mergeCell ref="Q286:R286"/>
    <mergeCell ref="Q287:R287"/>
    <mergeCell ref="G157:K159"/>
    <mergeCell ref="B133:B135"/>
    <mergeCell ref="C133:C135"/>
    <mergeCell ref="D133:D135"/>
    <mergeCell ref="E133:E135"/>
    <mergeCell ref="F133:F135"/>
    <mergeCell ref="G133:K135"/>
    <mergeCell ref="B157:B159"/>
    <mergeCell ref="C157:C159"/>
    <mergeCell ref="D157:D159"/>
    <mergeCell ref="E157:E159"/>
    <mergeCell ref="F157:F159"/>
    <mergeCell ref="G93:K95"/>
    <mergeCell ref="B10:B12"/>
    <mergeCell ref="C10:C12"/>
    <mergeCell ref="D10:D12"/>
    <mergeCell ref="E10:E12"/>
    <mergeCell ref="F10:F12"/>
    <mergeCell ref="G10:K12"/>
    <mergeCell ref="B93:B95"/>
    <mergeCell ref="C93:C95"/>
    <mergeCell ref="D93:D95"/>
    <mergeCell ref="E93:E95"/>
    <mergeCell ref="F93:F95"/>
    <mergeCell ref="H6:I6"/>
    <mergeCell ref="N6:O6"/>
    <mergeCell ref="Q6:R6"/>
    <mergeCell ref="H7:I7"/>
    <mergeCell ref="N7:O7"/>
    <mergeCell ref="Q7:R7"/>
    <mergeCell ref="H4:I4"/>
    <mergeCell ref="N4:O4"/>
    <mergeCell ref="Q4:R4"/>
    <mergeCell ref="H5:I5"/>
    <mergeCell ref="N5:O5"/>
    <mergeCell ref="Q5:R5"/>
    <mergeCell ref="H3:I3"/>
    <mergeCell ref="N3:O3"/>
    <mergeCell ref="Q3:R3"/>
    <mergeCell ref="N1:O1"/>
    <mergeCell ref="Q1:R1"/>
    <mergeCell ref="H2:I2"/>
    <mergeCell ref="N2:O2"/>
    <mergeCell ref="Q2:R2"/>
  </mergeCells>
  <phoneticPr fontId="4"/>
  <conditionalFormatting sqref="M13:T67 M160:T168 M89:T90 M264:S264 Q263:S263 O265:Q265 M88:N88 S88:T88 P88:Q88 M69:T85 M68:N68 P68:T68 Q290:R291 N290:O291 M170:T200 M169:R169 T169 M96:T130">
    <cfRule type="cellIs" dxfId="23" priority="24" operator="lessThan">
      <formula>0</formula>
    </cfRule>
  </conditionalFormatting>
  <conditionalFormatting sqref="M136:T142 M144:T148 M143:N143 S143:T143 P143:Q143 M150:T154 M149:N149 P149:Q149 S149:T149">
    <cfRule type="cellIs" dxfId="22" priority="23" operator="lessThan">
      <formula>0</formula>
    </cfRule>
  </conditionalFormatting>
  <conditionalFormatting sqref="M204:T208 M203:N203 Q203 M201:T202 S203:T203">
    <cfRule type="cellIs" dxfId="21" priority="22" operator="lessThan">
      <formula>0</formula>
    </cfRule>
  </conditionalFormatting>
  <conditionalFormatting sqref="P203">
    <cfRule type="cellIs" dxfId="20" priority="21" operator="lessThan">
      <formula>0</formula>
    </cfRule>
  </conditionalFormatting>
  <conditionalFormatting sqref="M222:M223">
    <cfRule type="cellIs" dxfId="19" priority="20" operator="lessThan">
      <formula>0</formula>
    </cfRule>
  </conditionalFormatting>
  <conditionalFormatting sqref="M86:T87">
    <cfRule type="cellIs" dxfId="18" priority="19" operator="lessThan">
      <formula>0</formula>
    </cfRule>
  </conditionalFormatting>
  <conditionalFormatting sqref="M264">
    <cfRule type="cellIs" dxfId="17" priority="18" operator="lessThan">
      <formula>0</formula>
    </cfRule>
  </conditionalFormatting>
  <conditionalFormatting sqref="S232:S237">
    <cfRule type="cellIs" dxfId="16" priority="17" operator="lessThan">
      <formula>0</formula>
    </cfRule>
  </conditionalFormatting>
  <conditionalFormatting sqref="T255:T256">
    <cfRule type="cellIs" dxfId="15" priority="15" operator="lessThan">
      <formula>0</formula>
    </cfRule>
  </conditionalFormatting>
  <conditionalFormatting sqref="T257">
    <cfRule type="cellIs" dxfId="14" priority="16" operator="lessThan">
      <formula>0</formula>
    </cfRule>
  </conditionalFormatting>
  <conditionalFormatting sqref="S241:S249">
    <cfRule type="cellIs" dxfId="13" priority="14" operator="lessThan">
      <formula>0</formula>
    </cfRule>
  </conditionalFormatting>
  <conditionalFormatting sqref="M241:M249">
    <cfRule type="cellIs" dxfId="12" priority="13" operator="lessThan">
      <formula>0</formula>
    </cfRule>
  </conditionalFormatting>
  <conditionalFormatting sqref="T260:T261">
    <cfRule type="cellIs" dxfId="11" priority="11" operator="lessThan">
      <formula>0</formula>
    </cfRule>
  </conditionalFormatting>
  <conditionalFormatting sqref="T262">
    <cfRule type="cellIs" dxfId="10" priority="12" operator="lessThan">
      <formula>0</formula>
    </cfRule>
  </conditionalFormatting>
  <conditionalFormatting sqref="S260:S262">
    <cfRule type="cellIs" dxfId="9" priority="10" operator="lessThan">
      <formula>0</formula>
    </cfRule>
  </conditionalFormatting>
  <conditionalFormatting sqref="N284:O289 S271 M282:S283 Q284:R289">
    <cfRule type="cellIs" dxfId="8" priority="9" operator="lessThan">
      <formula>0</formula>
    </cfRule>
  </conditionalFormatting>
  <conditionalFormatting sqref="M282:M283">
    <cfRule type="cellIs" dxfId="7" priority="8" operator="lessThan">
      <formula>0</formula>
    </cfRule>
  </conditionalFormatting>
  <conditionalFormatting sqref="T271:T273">
    <cfRule type="cellIs" dxfId="6" priority="7" operator="lessThan">
      <formula>0</formula>
    </cfRule>
  </conditionalFormatting>
  <conditionalFormatting sqref="S272">
    <cfRule type="cellIs" dxfId="5" priority="6" operator="lessThan">
      <formula>0</formula>
    </cfRule>
  </conditionalFormatting>
  <conditionalFormatting sqref="S273">
    <cfRule type="cellIs" dxfId="4" priority="5" operator="lessThan">
      <formula>0</formula>
    </cfRule>
  </conditionalFormatting>
  <conditionalFormatting sqref="N276:N277">
    <cfRule type="cellIs" dxfId="3" priority="3" operator="lessThan">
      <formula>0</formula>
    </cfRule>
  </conditionalFormatting>
  <conditionalFormatting sqref="N278">
    <cfRule type="cellIs" dxfId="2" priority="4" operator="lessThan">
      <formula>0</formula>
    </cfRule>
  </conditionalFormatting>
  <conditionalFormatting sqref="M290:S290">
    <cfRule type="cellIs" dxfId="1" priority="2" operator="lessThan">
      <formula>0</formula>
    </cfRule>
  </conditionalFormatting>
  <conditionalFormatting sqref="S169">
    <cfRule type="cellIs" dxfId="0" priority="1" operator="lessThan">
      <formula>0</formula>
    </cfRule>
  </conditionalFormatting>
  <dataValidations count="3">
    <dataValidation type="whole" allowBlank="1" showInputMessage="1" showErrorMessage="1" sqref="S222:S228">
      <formula1>0</formula1>
      <formula2>1000000000</formula2>
    </dataValidation>
    <dataValidation type="whole" allowBlank="1" showInputMessage="1" showErrorMessage="1" sqref="M69 M85 M89:M90">
      <formula1>0</formula1>
      <formula2>10000000</formula2>
    </dataValidation>
    <dataValidation type="whole" operator="greaterThan" allowBlank="1" showInputMessage="1" showErrorMessage="1" sqref="M130 M120 P120 P130">
      <formula1>0</formula1>
    </dataValidation>
  </dataValidations>
  <printOptions gridLinesSet="0"/>
  <pageMargins left="0.7" right="0.7" top="0.75" bottom="0.75" header="0.3" footer="0.3"/>
  <pageSetup paperSize="9" scale="49" fitToHeight="0" orientation="portrait" horizontalDpi="300" verticalDpi="300"/>
  <headerFooter alignWithMargins="0"/>
  <rowBreaks count="3" manualBreakCount="3">
    <brk id="91" max="16383" man="1"/>
    <brk id="155" max="16383" man="1"/>
    <brk id="25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"/>
  <sheetViews>
    <sheetView showGridLines="0" tabSelected="1" view="pageBreakPreview" zoomScaleNormal="100" zoomScaleSheetLayoutView="100" workbookViewId="0">
      <selection activeCell="AC17" sqref="AC17"/>
    </sheetView>
  </sheetViews>
  <sheetFormatPr defaultColWidth="9" defaultRowHeight="18" customHeight="1" x14ac:dyDescent="0.2"/>
  <cols>
    <col min="1" max="1" width="0.59765625" style="3" customWidth="1"/>
    <col min="2" max="12" width="2.09765625" style="3" customWidth="1"/>
    <col min="13" max="13" width="16.59765625" style="3" customWidth="1"/>
    <col min="14" max="14" width="15" style="3" customWidth="1"/>
    <col min="15" max="16" width="2.09765625" style="3" customWidth="1"/>
    <col min="17" max="24" width="3.69921875" style="3" customWidth="1"/>
    <col min="25" max="25" width="5.69921875" style="3" customWidth="1"/>
    <col min="26" max="26" width="15" style="3" customWidth="1"/>
    <col min="27" max="27" width="0.59765625" style="3" customWidth="1"/>
    <col min="28" max="16384" width="9" style="3"/>
  </cols>
  <sheetData>
    <row r="1" spans="1:26" ht="18" customHeight="1" x14ac:dyDescent="0.2">
      <c r="B1" s="421" t="s">
        <v>160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</row>
    <row r="2" spans="1:26" ht="23.3" customHeight="1" x14ac:dyDescent="0.25">
      <c r="A2" s="8"/>
      <c r="B2" s="422" t="s">
        <v>146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</row>
    <row r="3" spans="1:26" ht="15.8" customHeight="1" x14ac:dyDescent="0.2">
      <c r="B3" s="423" t="s">
        <v>733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</row>
    <row r="4" spans="1:26" s="1" customFormat="1" ht="15.8" customHeight="1" thickBot="1" x14ac:dyDescent="0.25">
      <c r="B4"/>
      <c r="Z4" s="16" t="s">
        <v>168</v>
      </c>
    </row>
    <row r="5" spans="1:26" s="9" customFormat="1" ht="14.3" customHeight="1" thickBot="1" x14ac:dyDescent="0.25">
      <c r="B5" s="424" t="s">
        <v>0</v>
      </c>
      <c r="C5" s="425"/>
      <c r="D5" s="425"/>
      <c r="E5" s="425"/>
      <c r="F5" s="425"/>
      <c r="G5" s="425"/>
      <c r="H5" s="425"/>
      <c r="I5" s="426"/>
      <c r="J5" s="426"/>
      <c r="K5" s="426"/>
      <c r="L5" s="426"/>
      <c r="M5" s="426"/>
      <c r="N5" s="93" t="s">
        <v>1</v>
      </c>
      <c r="O5" s="425" t="s">
        <v>0</v>
      </c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93" t="s">
        <v>1</v>
      </c>
    </row>
    <row r="6" spans="1:26" ht="14.7" customHeight="1" x14ac:dyDescent="0.2">
      <c r="B6" s="43" t="s">
        <v>2</v>
      </c>
      <c r="D6" s="24"/>
      <c r="E6" s="55"/>
      <c r="F6" s="55"/>
      <c r="G6" s="55"/>
      <c r="H6" s="55"/>
      <c r="N6" s="44"/>
      <c r="O6" s="24" t="s">
        <v>3</v>
      </c>
      <c r="P6" s="24"/>
      <c r="Q6" s="24"/>
      <c r="R6" s="24"/>
      <c r="S6" s="24"/>
      <c r="T6" s="24"/>
      <c r="Z6" s="44"/>
    </row>
    <row r="7" spans="1:26" ht="14.7" customHeight="1" x14ac:dyDescent="0.2">
      <c r="B7" s="23"/>
      <c r="C7" s="24" t="s">
        <v>4</v>
      </c>
      <c r="D7" s="24"/>
      <c r="E7" s="24"/>
      <c r="F7" s="24"/>
      <c r="G7" s="24"/>
      <c r="H7" s="24"/>
      <c r="N7" s="44">
        <f>N8+N36+N39</f>
        <v>7693787939</v>
      </c>
      <c r="O7" s="24"/>
      <c r="P7" s="24" t="s">
        <v>5</v>
      </c>
      <c r="Q7" s="24"/>
      <c r="R7" s="24"/>
      <c r="S7" s="24"/>
      <c r="T7" s="24"/>
      <c r="Z7" s="44">
        <f>SUM(Z8:Z12)</f>
        <v>1938909983</v>
      </c>
    </row>
    <row r="8" spans="1:26" ht="14.7" customHeight="1" x14ac:dyDescent="0.2">
      <c r="B8" s="23"/>
      <c r="C8" s="24"/>
      <c r="D8" s="24" t="s">
        <v>6</v>
      </c>
      <c r="E8" s="24"/>
      <c r="F8" s="24"/>
      <c r="G8" s="24"/>
      <c r="H8" s="24"/>
      <c r="N8" s="44">
        <f>N9+N25+N34+N35</f>
        <v>6878039297</v>
      </c>
      <c r="O8" s="24"/>
      <c r="P8" s="24"/>
      <c r="Q8" s="24" t="s">
        <v>151</v>
      </c>
      <c r="R8" s="24"/>
      <c r="S8" s="24"/>
      <c r="T8" s="24"/>
      <c r="Z8" s="358">
        <v>1568017551</v>
      </c>
    </row>
    <row r="9" spans="1:26" ht="14.7" customHeight="1" x14ac:dyDescent="0.2">
      <c r="B9" s="23"/>
      <c r="C9" s="24"/>
      <c r="D9" s="24"/>
      <c r="E9" s="24" t="s">
        <v>7</v>
      </c>
      <c r="F9" s="24"/>
      <c r="G9" s="24"/>
      <c r="H9" s="24"/>
      <c r="N9" s="44">
        <f>SUM(N10:N24)</f>
        <v>3501468303</v>
      </c>
      <c r="O9" s="24"/>
      <c r="P9" s="24"/>
      <c r="Q9" s="26" t="s">
        <v>8</v>
      </c>
      <c r="R9" s="24"/>
      <c r="S9" s="24"/>
      <c r="T9" s="24"/>
      <c r="Z9" s="358">
        <v>0</v>
      </c>
    </row>
    <row r="10" spans="1:26" ht="14.7" customHeight="1" x14ac:dyDescent="0.2">
      <c r="B10" s="23"/>
      <c r="C10" s="24"/>
      <c r="D10" s="24"/>
      <c r="E10" s="24"/>
      <c r="F10" s="24" t="s">
        <v>9</v>
      </c>
      <c r="G10" s="24"/>
      <c r="H10" s="24"/>
      <c r="N10" s="358">
        <v>785084060</v>
      </c>
      <c r="O10" s="24"/>
      <c r="P10" s="24"/>
      <c r="Q10" s="24" t="s">
        <v>10</v>
      </c>
      <c r="R10" s="24"/>
      <c r="S10" s="24"/>
      <c r="T10" s="24"/>
      <c r="Z10" s="358">
        <v>346167612</v>
      </c>
    </row>
    <row r="11" spans="1:26" ht="14.7" customHeight="1" x14ac:dyDescent="0.2">
      <c r="B11" s="23"/>
      <c r="C11" s="24"/>
      <c r="D11" s="24"/>
      <c r="E11" s="24"/>
      <c r="F11" s="24" t="s">
        <v>11</v>
      </c>
      <c r="G11" s="24"/>
      <c r="H11" s="24"/>
      <c r="N11" s="358">
        <v>0</v>
      </c>
      <c r="O11" s="24"/>
      <c r="P11" s="24"/>
      <c r="Q11" s="24" t="s">
        <v>12</v>
      </c>
      <c r="R11" s="24"/>
      <c r="S11" s="24"/>
      <c r="T11" s="24"/>
      <c r="Z11" s="358">
        <v>713210</v>
      </c>
    </row>
    <row r="12" spans="1:26" ht="14.7" customHeight="1" x14ac:dyDescent="0.2">
      <c r="B12" s="23"/>
      <c r="C12" s="24"/>
      <c r="D12" s="24"/>
      <c r="E12" s="24"/>
      <c r="F12" s="24" t="s">
        <v>13</v>
      </c>
      <c r="G12" s="24"/>
      <c r="H12" s="24"/>
      <c r="N12" s="358">
        <v>6722997368</v>
      </c>
      <c r="O12" s="24"/>
      <c r="P12" s="24"/>
      <c r="Q12" s="24" t="s">
        <v>14</v>
      </c>
      <c r="R12" s="24"/>
      <c r="S12" s="24"/>
      <c r="T12" s="24"/>
      <c r="Z12" s="358">
        <v>24011610</v>
      </c>
    </row>
    <row r="13" spans="1:26" ht="14.7" customHeight="1" x14ac:dyDescent="0.2">
      <c r="B13" s="23"/>
      <c r="C13" s="24"/>
      <c r="D13" s="24"/>
      <c r="E13" s="24"/>
      <c r="F13" s="24" t="s">
        <v>15</v>
      </c>
      <c r="G13" s="24"/>
      <c r="H13" s="24"/>
      <c r="N13" s="358">
        <v>-4163014833</v>
      </c>
      <c r="O13" s="24"/>
      <c r="P13" s="24" t="s">
        <v>136</v>
      </c>
      <c r="Q13" s="24"/>
      <c r="R13" s="24"/>
      <c r="S13" s="24"/>
      <c r="T13" s="24"/>
      <c r="Z13" s="44">
        <f>SUM(Z14:Z21)</f>
        <v>212364227</v>
      </c>
    </row>
    <row r="14" spans="1:26" ht="14.7" customHeight="1" x14ac:dyDescent="0.2">
      <c r="B14" s="23"/>
      <c r="C14" s="24"/>
      <c r="D14" s="24"/>
      <c r="E14" s="24"/>
      <c r="F14" s="24" t="s">
        <v>16</v>
      </c>
      <c r="G14" s="24"/>
      <c r="H14" s="24"/>
      <c r="N14" s="358">
        <v>519139363</v>
      </c>
      <c r="O14" s="24"/>
      <c r="P14" s="24"/>
      <c r="Q14" s="26" t="s">
        <v>155</v>
      </c>
      <c r="R14" s="24"/>
      <c r="S14" s="24"/>
      <c r="T14" s="24"/>
      <c r="Z14" s="358">
        <v>165505866</v>
      </c>
    </row>
    <row r="15" spans="1:26" ht="14.7" customHeight="1" x14ac:dyDescent="0.2">
      <c r="B15" s="23"/>
      <c r="C15" s="24"/>
      <c r="D15" s="24"/>
      <c r="E15" s="24"/>
      <c r="F15" s="24" t="s">
        <v>17</v>
      </c>
      <c r="G15" s="24"/>
      <c r="H15" s="24"/>
      <c r="N15" s="358">
        <v>-381793168</v>
      </c>
      <c r="O15" s="24"/>
      <c r="P15" s="24"/>
      <c r="Q15" s="26" t="s">
        <v>18</v>
      </c>
      <c r="R15" s="26"/>
      <c r="S15" s="26"/>
      <c r="T15" s="26"/>
      <c r="U15" s="25"/>
      <c r="V15" s="25"/>
      <c r="W15" s="25"/>
      <c r="X15" s="25"/>
      <c r="Y15" s="25"/>
      <c r="Z15" s="358">
        <v>9459171</v>
      </c>
    </row>
    <row r="16" spans="1:26" ht="14.7" customHeight="1" x14ac:dyDescent="0.2">
      <c r="B16" s="23"/>
      <c r="C16" s="24"/>
      <c r="D16" s="24"/>
      <c r="E16" s="24"/>
      <c r="F16" s="24" t="s">
        <v>137</v>
      </c>
      <c r="G16" s="67"/>
      <c r="H16" s="67"/>
      <c r="I16" s="68"/>
      <c r="J16" s="68"/>
      <c r="K16" s="68"/>
      <c r="L16" s="68"/>
      <c r="M16" s="68"/>
      <c r="N16" s="358">
        <v>0</v>
      </c>
      <c r="O16" s="24"/>
      <c r="P16" s="24"/>
      <c r="Q16" s="26" t="s">
        <v>19</v>
      </c>
      <c r="R16" s="26"/>
      <c r="S16" s="26"/>
      <c r="T16" s="26"/>
      <c r="U16" s="25"/>
      <c r="V16" s="25"/>
      <c r="W16" s="25"/>
      <c r="X16" s="25"/>
      <c r="Y16" s="25"/>
      <c r="Z16" s="358">
        <v>0</v>
      </c>
    </row>
    <row r="17" spans="2:26" ht="14.7" customHeight="1" x14ac:dyDescent="0.2">
      <c r="B17" s="23"/>
      <c r="C17" s="24"/>
      <c r="D17" s="24"/>
      <c r="E17" s="24"/>
      <c r="F17" s="24" t="s">
        <v>138</v>
      </c>
      <c r="G17" s="67"/>
      <c r="H17" s="67"/>
      <c r="I17" s="68"/>
      <c r="J17" s="68"/>
      <c r="K17" s="68"/>
      <c r="L17" s="68"/>
      <c r="M17" s="68"/>
      <c r="N17" s="358">
        <v>0</v>
      </c>
      <c r="P17" s="24"/>
      <c r="Q17" s="26" t="s">
        <v>20</v>
      </c>
      <c r="R17" s="26"/>
      <c r="S17" s="26"/>
      <c r="T17" s="26"/>
      <c r="U17" s="25"/>
      <c r="V17" s="25"/>
      <c r="W17" s="25"/>
      <c r="X17" s="25"/>
      <c r="Y17" s="25"/>
      <c r="Z17" s="358">
        <v>0</v>
      </c>
    </row>
    <row r="18" spans="2:26" ht="14.7" customHeight="1" x14ac:dyDescent="0.2">
      <c r="B18" s="23"/>
      <c r="C18" s="24"/>
      <c r="D18" s="24"/>
      <c r="E18" s="24"/>
      <c r="F18" s="24" t="s">
        <v>21</v>
      </c>
      <c r="G18" s="67"/>
      <c r="H18" s="67"/>
      <c r="I18" s="68"/>
      <c r="J18" s="68"/>
      <c r="K18" s="68"/>
      <c r="L18" s="68"/>
      <c r="M18" s="68"/>
      <c r="N18" s="358">
        <v>0</v>
      </c>
      <c r="P18" s="24"/>
      <c r="Q18" s="26" t="s">
        <v>22</v>
      </c>
      <c r="R18" s="26"/>
      <c r="S18" s="26"/>
      <c r="T18" s="26"/>
      <c r="U18" s="25"/>
      <c r="V18" s="25"/>
      <c r="W18" s="25"/>
      <c r="X18" s="25"/>
      <c r="Y18" s="25"/>
      <c r="Z18" s="358">
        <v>0</v>
      </c>
    </row>
    <row r="19" spans="2:26" ht="14.7" customHeight="1" x14ac:dyDescent="0.2">
      <c r="B19" s="23"/>
      <c r="C19" s="24"/>
      <c r="D19" s="24"/>
      <c r="E19" s="24"/>
      <c r="F19" s="24" t="s">
        <v>139</v>
      </c>
      <c r="G19" s="67"/>
      <c r="H19" s="67"/>
      <c r="I19" s="68"/>
      <c r="J19" s="68"/>
      <c r="K19" s="68"/>
      <c r="L19" s="68"/>
      <c r="M19" s="68"/>
      <c r="N19" s="358">
        <v>0</v>
      </c>
      <c r="O19" s="24"/>
      <c r="P19" s="24"/>
      <c r="Q19" s="24" t="s">
        <v>23</v>
      </c>
      <c r="R19" s="24"/>
      <c r="S19" s="24"/>
      <c r="T19" s="24"/>
      <c r="Z19" s="358">
        <v>34723913</v>
      </c>
    </row>
    <row r="20" spans="2:26" ht="14.7" customHeight="1" x14ac:dyDescent="0.2">
      <c r="B20" s="23"/>
      <c r="C20" s="24"/>
      <c r="D20" s="24"/>
      <c r="E20" s="24"/>
      <c r="F20" s="24" t="s">
        <v>24</v>
      </c>
      <c r="G20" s="67"/>
      <c r="H20" s="67"/>
      <c r="I20" s="68"/>
      <c r="J20" s="68"/>
      <c r="K20" s="68"/>
      <c r="L20" s="68"/>
      <c r="M20" s="68"/>
      <c r="N20" s="358">
        <v>0</v>
      </c>
      <c r="O20" s="24"/>
      <c r="P20" s="24"/>
      <c r="Q20" s="26" t="s">
        <v>140</v>
      </c>
      <c r="R20" s="24"/>
      <c r="S20" s="24"/>
      <c r="T20" s="24"/>
      <c r="Z20" s="358">
        <v>2082438</v>
      </c>
    </row>
    <row r="21" spans="2:26" ht="14.7" customHeight="1" x14ac:dyDescent="0.2">
      <c r="B21" s="23"/>
      <c r="C21" s="24"/>
      <c r="D21" s="24"/>
      <c r="E21" s="24"/>
      <c r="F21" s="24" t="s">
        <v>25</v>
      </c>
      <c r="G21" s="67"/>
      <c r="H21" s="67"/>
      <c r="I21" s="68"/>
      <c r="J21" s="68"/>
      <c r="K21" s="68"/>
      <c r="L21" s="68"/>
      <c r="M21" s="68"/>
      <c r="N21" s="358">
        <v>0</v>
      </c>
      <c r="O21" s="24"/>
      <c r="P21" s="24"/>
      <c r="Q21" s="24" t="s">
        <v>14</v>
      </c>
      <c r="R21" s="24"/>
      <c r="S21" s="24"/>
      <c r="T21" s="24"/>
      <c r="Z21" s="358">
        <v>592839</v>
      </c>
    </row>
    <row r="22" spans="2:26" ht="14.7" customHeight="1" x14ac:dyDescent="0.2">
      <c r="B22" s="23"/>
      <c r="C22" s="24"/>
      <c r="D22" s="24"/>
      <c r="E22" s="24"/>
      <c r="F22" s="24" t="s">
        <v>141</v>
      </c>
      <c r="G22" s="24"/>
      <c r="H22" s="24"/>
      <c r="N22" s="358">
        <v>0</v>
      </c>
      <c r="O22" s="427" t="s">
        <v>26</v>
      </c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360">
        <f>Z7+Z13</f>
        <v>2151274210</v>
      </c>
    </row>
    <row r="23" spans="2:26" ht="14.7" customHeight="1" x14ac:dyDescent="0.2">
      <c r="B23" s="23"/>
      <c r="C23" s="24"/>
      <c r="D23" s="24"/>
      <c r="E23" s="24"/>
      <c r="F23" s="24" t="s">
        <v>167</v>
      </c>
      <c r="G23" s="24"/>
      <c r="H23" s="24"/>
      <c r="N23" s="358">
        <v>0</v>
      </c>
      <c r="O23" s="24" t="s">
        <v>27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361"/>
    </row>
    <row r="24" spans="2:26" ht="14.7" customHeight="1" x14ac:dyDescent="0.2">
      <c r="B24" s="23"/>
      <c r="C24" s="24"/>
      <c r="D24" s="24"/>
      <c r="E24" s="24"/>
      <c r="F24" s="24" t="s">
        <v>28</v>
      </c>
      <c r="G24" s="24"/>
      <c r="H24" s="24"/>
      <c r="N24" s="358">
        <v>19055513</v>
      </c>
      <c r="O24" s="24"/>
      <c r="P24" s="26" t="s">
        <v>29</v>
      </c>
      <c r="Q24" s="24"/>
      <c r="R24" s="24"/>
      <c r="S24" s="24"/>
      <c r="T24" s="24"/>
      <c r="Z24" s="44">
        <f>N7+N54+N55</f>
        <v>8120373491</v>
      </c>
    </row>
    <row r="25" spans="2:26" ht="14.7" customHeight="1" x14ac:dyDescent="0.2">
      <c r="B25" s="23"/>
      <c r="C25" s="24"/>
      <c r="D25" s="24"/>
      <c r="E25" s="24" t="s">
        <v>30</v>
      </c>
      <c r="F25" s="24"/>
      <c r="G25" s="24"/>
      <c r="H25" s="24"/>
      <c r="N25" s="44">
        <f>SUM(N26:N33)</f>
        <v>3227336247</v>
      </c>
      <c r="O25" s="24"/>
      <c r="P25" s="3" t="s">
        <v>31</v>
      </c>
      <c r="Q25" s="24"/>
      <c r="R25" s="24"/>
      <c r="S25" s="24"/>
      <c r="T25" s="24"/>
      <c r="Z25" s="44">
        <f>Z61-Z24-Z26</f>
        <v>-1841907727</v>
      </c>
    </row>
    <row r="26" spans="2:26" ht="14.7" customHeight="1" x14ac:dyDescent="0.2">
      <c r="B26" s="23"/>
      <c r="C26" s="24"/>
      <c r="D26" s="24"/>
      <c r="E26" s="24"/>
      <c r="F26" s="24" t="s">
        <v>32</v>
      </c>
      <c r="G26" s="24"/>
      <c r="H26" s="24"/>
      <c r="N26" s="358">
        <v>31942560</v>
      </c>
      <c r="P26" s="3" t="s">
        <v>157</v>
      </c>
      <c r="Y26" s="70"/>
      <c r="Z26" s="358">
        <v>0</v>
      </c>
    </row>
    <row r="27" spans="2:26" ht="14.7" customHeight="1" x14ac:dyDescent="0.2">
      <c r="B27" s="23"/>
      <c r="C27" s="24"/>
      <c r="D27" s="24"/>
      <c r="E27" s="24"/>
      <c r="F27" s="24" t="s">
        <v>13</v>
      </c>
      <c r="G27" s="24"/>
      <c r="H27" s="24"/>
      <c r="N27" s="358">
        <v>26327718</v>
      </c>
      <c r="Z27" s="44"/>
    </row>
    <row r="28" spans="2:26" ht="14.7" customHeight="1" x14ac:dyDescent="0.2">
      <c r="B28" s="23"/>
      <c r="C28" s="24"/>
      <c r="D28" s="24"/>
      <c r="E28" s="24"/>
      <c r="F28" s="24" t="s">
        <v>15</v>
      </c>
      <c r="G28" s="24"/>
      <c r="H28" s="24"/>
      <c r="N28" s="358">
        <v>-18560710</v>
      </c>
      <c r="Z28" s="44"/>
    </row>
    <row r="29" spans="2:26" ht="14.7" customHeight="1" x14ac:dyDescent="0.2">
      <c r="B29" s="23"/>
      <c r="C29" s="24"/>
      <c r="D29" s="24"/>
      <c r="E29" s="24"/>
      <c r="F29" s="24" t="s">
        <v>33</v>
      </c>
      <c r="G29" s="24"/>
      <c r="H29" s="24"/>
      <c r="N29" s="358">
        <v>7800315163</v>
      </c>
      <c r="Z29" s="44"/>
    </row>
    <row r="30" spans="2:26" ht="14.7" customHeight="1" x14ac:dyDescent="0.2">
      <c r="B30" s="23"/>
      <c r="C30" s="24"/>
      <c r="D30" s="24"/>
      <c r="E30" s="24"/>
      <c r="F30" s="24" t="s">
        <v>17</v>
      </c>
      <c r="G30" s="24"/>
      <c r="H30" s="24"/>
      <c r="N30" s="358">
        <v>-4804339324</v>
      </c>
      <c r="Z30" s="44"/>
    </row>
    <row r="31" spans="2:26" ht="14.7" customHeight="1" x14ac:dyDescent="0.2">
      <c r="B31" s="23"/>
      <c r="C31" s="24"/>
      <c r="D31" s="24"/>
      <c r="E31" s="24"/>
      <c r="F31" s="24" t="s">
        <v>34</v>
      </c>
      <c r="G31" s="24"/>
      <c r="H31" s="24"/>
      <c r="N31" s="358">
        <v>0</v>
      </c>
      <c r="Z31" s="44"/>
    </row>
    <row r="32" spans="2:26" ht="14.7" customHeight="1" x14ac:dyDescent="0.2">
      <c r="B32" s="23"/>
      <c r="C32" s="24"/>
      <c r="D32" s="24"/>
      <c r="E32" s="24"/>
      <c r="F32" s="24" t="s">
        <v>167</v>
      </c>
      <c r="G32" s="24"/>
      <c r="H32" s="24"/>
      <c r="N32" s="358">
        <v>0</v>
      </c>
      <c r="Z32" s="44"/>
    </row>
    <row r="33" spans="2:26" ht="14.7" customHeight="1" x14ac:dyDescent="0.2">
      <c r="B33" s="23"/>
      <c r="C33" s="24"/>
      <c r="D33" s="24"/>
      <c r="E33" s="24"/>
      <c r="F33" s="24" t="s">
        <v>28</v>
      </c>
      <c r="G33" s="24"/>
      <c r="H33" s="24"/>
      <c r="N33" s="358">
        <v>191650840</v>
      </c>
      <c r="Z33" s="44"/>
    </row>
    <row r="34" spans="2:26" ht="14.7" customHeight="1" x14ac:dyDescent="0.2">
      <c r="B34" s="23"/>
      <c r="C34" s="24"/>
      <c r="D34" s="24"/>
      <c r="E34" s="24" t="s">
        <v>35</v>
      </c>
      <c r="F34" s="71"/>
      <c r="G34" s="71"/>
      <c r="H34" s="71"/>
      <c r="I34" s="72"/>
      <c r="J34" s="72"/>
      <c r="K34" s="72"/>
      <c r="L34" s="72"/>
      <c r="M34" s="72"/>
      <c r="N34" s="358">
        <v>1064479519</v>
      </c>
      <c r="Z34" s="44"/>
    </row>
    <row r="35" spans="2:26" ht="14.7" customHeight="1" x14ac:dyDescent="0.2">
      <c r="B35" s="23"/>
      <c r="C35" s="24"/>
      <c r="D35" s="24"/>
      <c r="E35" s="24" t="s">
        <v>36</v>
      </c>
      <c r="F35" s="71"/>
      <c r="G35" s="71"/>
      <c r="H35" s="71"/>
      <c r="I35" s="72"/>
      <c r="J35" s="72"/>
      <c r="K35" s="72"/>
      <c r="L35" s="72"/>
      <c r="M35" s="72"/>
      <c r="N35" s="358">
        <v>-915244772</v>
      </c>
      <c r="Z35" s="44"/>
    </row>
    <row r="36" spans="2:26" ht="14.7" customHeight="1" x14ac:dyDescent="0.2">
      <c r="B36" s="23"/>
      <c r="C36" s="24"/>
      <c r="D36" s="24" t="s">
        <v>37</v>
      </c>
      <c r="E36" s="24"/>
      <c r="F36" s="71"/>
      <c r="G36" s="71"/>
      <c r="H36" s="71"/>
      <c r="I36" s="72"/>
      <c r="J36" s="72"/>
      <c r="K36" s="72"/>
      <c r="L36" s="72"/>
      <c r="M36" s="72"/>
      <c r="N36" s="44">
        <f>N37+N38</f>
        <v>19983017</v>
      </c>
      <c r="Z36" s="44"/>
    </row>
    <row r="37" spans="2:26" ht="14.7" customHeight="1" x14ac:dyDescent="0.2">
      <c r="B37" s="23"/>
      <c r="C37" s="24"/>
      <c r="D37" s="24"/>
      <c r="E37" s="24" t="s">
        <v>38</v>
      </c>
      <c r="F37" s="24"/>
      <c r="G37" s="24"/>
      <c r="H37" s="24"/>
      <c r="N37" s="358">
        <v>19973538</v>
      </c>
      <c r="Z37" s="44"/>
    </row>
    <row r="38" spans="2:26" ht="14.7" customHeight="1" x14ac:dyDescent="0.2">
      <c r="B38" s="23"/>
      <c r="C38" s="24"/>
      <c r="D38" s="24"/>
      <c r="E38" s="24" t="s">
        <v>142</v>
      </c>
      <c r="F38" s="24"/>
      <c r="G38" s="24"/>
      <c r="H38" s="24"/>
      <c r="N38" s="358">
        <v>9479</v>
      </c>
      <c r="Z38" s="44"/>
    </row>
    <row r="39" spans="2:26" ht="14.7" customHeight="1" x14ac:dyDescent="0.2">
      <c r="B39" s="23"/>
      <c r="C39" s="24"/>
      <c r="D39" s="24" t="s">
        <v>39</v>
      </c>
      <c r="E39" s="24"/>
      <c r="F39" s="24"/>
      <c r="G39" s="24"/>
      <c r="H39" s="24"/>
      <c r="I39" s="24"/>
      <c r="N39" s="44">
        <f>N40+N44+N45+N46+N49+N50</f>
        <v>795765625</v>
      </c>
      <c r="Z39" s="44"/>
    </row>
    <row r="40" spans="2:26" ht="14.7" customHeight="1" x14ac:dyDescent="0.2">
      <c r="B40" s="23"/>
      <c r="C40" s="24"/>
      <c r="D40" s="24"/>
      <c r="E40" s="24" t="s">
        <v>40</v>
      </c>
      <c r="F40" s="24"/>
      <c r="G40" s="24"/>
      <c r="H40" s="24"/>
      <c r="I40" s="24"/>
      <c r="N40" s="44">
        <f>SUM(N41:N43)</f>
        <v>4268908</v>
      </c>
      <c r="Z40" s="44"/>
    </row>
    <row r="41" spans="2:26" ht="14.7" customHeight="1" x14ac:dyDescent="0.2">
      <c r="B41" s="23"/>
      <c r="C41" s="24"/>
      <c r="D41" s="24"/>
      <c r="E41" s="24"/>
      <c r="F41" s="26" t="s">
        <v>41</v>
      </c>
      <c r="G41" s="24"/>
      <c r="H41" s="24"/>
      <c r="I41" s="24"/>
      <c r="N41" s="358">
        <v>0</v>
      </c>
      <c r="Z41" s="44"/>
    </row>
    <row r="42" spans="2:26" ht="14.7" customHeight="1" x14ac:dyDescent="0.2">
      <c r="B42" s="23"/>
      <c r="C42" s="24"/>
      <c r="D42" s="24"/>
      <c r="E42" s="24"/>
      <c r="F42" s="26" t="s">
        <v>42</v>
      </c>
      <c r="G42" s="24"/>
      <c r="H42" s="24"/>
      <c r="I42" s="24"/>
      <c r="N42" s="358">
        <v>4268908</v>
      </c>
      <c r="Z42" s="44"/>
    </row>
    <row r="43" spans="2:26" ht="14.7" customHeight="1" x14ac:dyDescent="0.2">
      <c r="B43" s="23"/>
      <c r="C43" s="24"/>
      <c r="D43" s="24"/>
      <c r="E43" s="24"/>
      <c r="F43" s="26" t="s">
        <v>14</v>
      </c>
      <c r="G43" s="24"/>
      <c r="H43" s="24"/>
      <c r="I43" s="24"/>
      <c r="N43" s="358">
        <v>0</v>
      </c>
      <c r="Z43" s="44"/>
    </row>
    <row r="44" spans="2:26" ht="14.7" customHeight="1" x14ac:dyDescent="0.2">
      <c r="B44" s="23"/>
      <c r="C44" s="24"/>
      <c r="D44" s="24"/>
      <c r="E44" s="24" t="s">
        <v>43</v>
      </c>
      <c r="F44" s="24"/>
      <c r="G44" s="24"/>
      <c r="H44" s="24"/>
      <c r="N44" s="358">
        <v>69043334</v>
      </c>
      <c r="Z44" s="44"/>
    </row>
    <row r="45" spans="2:26" ht="14.7" customHeight="1" x14ac:dyDescent="0.2">
      <c r="B45" s="23"/>
      <c r="C45" s="24"/>
      <c r="D45" s="24"/>
      <c r="E45" s="24" t="s">
        <v>44</v>
      </c>
      <c r="F45" s="24"/>
      <c r="G45" s="24"/>
      <c r="H45" s="24"/>
      <c r="N45" s="358">
        <v>5813234</v>
      </c>
      <c r="Z45" s="44"/>
    </row>
    <row r="46" spans="2:26" ht="14.7" customHeight="1" x14ac:dyDescent="0.2">
      <c r="B46" s="23"/>
      <c r="C46" s="24"/>
      <c r="D46" s="24"/>
      <c r="E46" s="24" t="s">
        <v>45</v>
      </c>
      <c r="F46" s="24"/>
      <c r="G46" s="24"/>
      <c r="H46" s="24"/>
      <c r="N46" s="44">
        <f>SUM(N47:N48)</f>
        <v>717804867</v>
      </c>
      <c r="Z46" s="44"/>
    </row>
    <row r="47" spans="2:26" ht="14.7" customHeight="1" x14ac:dyDescent="0.2">
      <c r="B47" s="23"/>
      <c r="C47" s="24"/>
      <c r="D47" s="24"/>
      <c r="E47" s="24"/>
      <c r="F47" s="26" t="s">
        <v>46</v>
      </c>
      <c r="G47" s="24"/>
      <c r="H47" s="24"/>
      <c r="N47" s="358">
        <v>151175696</v>
      </c>
      <c r="Z47" s="44"/>
    </row>
    <row r="48" spans="2:26" ht="14.7" customHeight="1" x14ac:dyDescent="0.2">
      <c r="B48" s="23"/>
      <c r="D48" s="24"/>
      <c r="E48" s="24"/>
      <c r="F48" s="24" t="s">
        <v>34</v>
      </c>
      <c r="G48" s="24"/>
      <c r="H48" s="24"/>
      <c r="N48" s="358">
        <v>566629171</v>
      </c>
      <c r="Z48" s="44"/>
    </row>
    <row r="49" spans="2:26" ht="14.7" customHeight="1" x14ac:dyDescent="0.2">
      <c r="B49" s="23"/>
      <c r="D49" s="24"/>
      <c r="E49" s="24" t="s">
        <v>14</v>
      </c>
      <c r="F49" s="24"/>
      <c r="G49" s="24"/>
      <c r="H49" s="24"/>
      <c r="N49" s="358">
        <v>970351</v>
      </c>
      <c r="Z49" s="44"/>
    </row>
    <row r="50" spans="2:26" ht="14.7" customHeight="1" x14ac:dyDescent="0.2">
      <c r="B50" s="23"/>
      <c r="D50" s="24"/>
      <c r="E50" s="26" t="s">
        <v>47</v>
      </c>
      <c r="F50" s="24"/>
      <c r="G50" s="24"/>
      <c r="H50" s="24"/>
      <c r="N50" s="358">
        <v>-2135069</v>
      </c>
      <c r="Z50" s="44"/>
    </row>
    <row r="51" spans="2:26" ht="14.7" customHeight="1" x14ac:dyDescent="0.2">
      <c r="B51" s="23"/>
      <c r="C51" s="3" t="s">
        <v>48</v>
      </c>
      <c r="D51" s="24"/>
      <c r="E51" s="55"/>
      <c r="F51" s="55"/>
      <c r="G51" s="55"/>
      <c r="N51" s="44">
        <f>N52+N53+N54+N55+N58+N59+N60</f>
        <v>735952035</v>
      </c>
      <c r="Z51" s="44"/>
    </row>
    <row r="52" spans="2:26" ht="14.7" customHeight="1" x14ac:dyDescent="0.2">
      <c r="B52" s="23"/>
      <c r="D52" s="24" t="s">
        <v>49</v>
      </c>
      <c r="E52" s="55"/>
      <c r="F52" s="55"/>
      <c r="G52" s="55"/>
      <c r="N52" s="358">
        <v>274099736</v>
      </c>
      <c r="Z52" s="44"/>
    </row>
    <row r="53" spans="2:26" ht="14.7" customHeight="1" x14ac:dyDescent="0.2">
      <c r="B53" s="23"/>
      <c r="D53" s="26" t="s">
        <v>50</v>
      </c>
      <c r="E53" s="24"/>
      <c r="F53" s="71"/>
      <c r="G53" s="24"/>
      <c r="H53" s="24"/>
      <c r="N53" s="358">
        <v>34141198</v>
      </c>
      <c r="Z53" s="44"/>
    </row>
    <row r="54" spans="2:26" ht="14.7" customHeight="1" x14ac:dyDescent="0.2">
      <c r="B54" s="23"/>
      <c r="D54" s="24" t="s">
        <v>51</v>
      </c>
      <c r="E54" s="24"/>
      <c r="F54" s="24"/>
      <c r="G54" s="24"/>
      <c r="H54" s="24"/>
      <c r="N54" s="358">
        <v>0</v>
      </c>
      <c r="Z54" s="44"/>
    </row>
    <row r="55" spans="2:26" ht="14.7" customHeight="1" x14ac:dyDescent="0.2">
      <c r="B55" s="23"/>
      <c r="C55" s="24"/>
      <c r="D55" s="24" t="s">
        <v>45</v>
      </c>
      <c r="E55" s="24"/>
      <c r="F55" s="71"/>
      <c r="G55" s="24"/>
      <c r="H55" s="24"/>
      <c r="N55" s="44">
        <f>SUM(N56:N57)</f>
        <v>426585552</v>
      </c>
      <c r="Z55" s="44"/>
    </row>
    <row r="56" spans="2:26" ht="14.7" customHeight="1" x14ac:dyDescent="0.2">
      <c r="B56" s="23"/>
      <c r="C56" s="24"/>
      <c r="D56" s="24"/>
      <c r="E56" s="24" t="s">
        <v>52</v>
      </c>
      <c r="F56" s="24"/>
      <c r="G56" s="24"/>
      <c r="H56" s="24"/>
      <c r="N56" s="358">
        <v>426585475</v>
      </c>
      <c r="Z56" s="44"/>
    </row>
    <row r="57" spans="2:26" ht="14.7" customHeight="1" x14ac:dyDescent="0.2">
      <c r="B57" s="23"/>
      <c r="C57" s="24"/>
      <c r="D57" s="24"/>
      <c r="E57" s="26" t="s">
        <v>46</v>
      </c>
      <c r="F57" s="24"/>
      <c r="G57" s="24"/>
      <c r="H57" s="24"/>
      <c r="N57" s="358">
        <v>77</v>
      </c>
      <c r="Z57" s="44"/>
    </row>
    <row r="58" spans="2:26" ht="14.7" customHeight="1" x14ac:dyDescent="0.2">
      <c r="B58" s="23"/>
      <c r="C58" s="24"/>
      <c r="D58" s="24" t="s">
        <v>53</v>
      </c>
      <c r="E58" s="26"/>
      <c r="F58" s="24"/>
      <c r="G58" s="24"/>
      <c r="H58" s="24"/>
      <c r="N58" s="358">
        <v>1398551</v>
      </c>
      <c r="Z58" s="44"/>
    </row>
    <row r="59" spans="2:26" ht="14.7" customHeight="1" x14ac:dyDescent="0.2">
      <c r="B59" s="23"/>
      <c r="C59" s="24"/>
      <c r="D59" s="24" t="s">
        <v>34</v>
      </c>
      <c r="E59" s="24"/>
      <c r="F59" s="71"/>
      <c r="G59" s="24"/>
      <c r="H59" s="24"/>
      <c r="N59" s="358">
        <v>180165</v>
      </c>
      <c r="Z59" s="44"/>
    </row>
    <row r="60" spans="2:26" ht="14.7" customHeight="1" x14ac:dyDescent="0.2">
      <c r="B60" s="23"/>
      <c r="C60" s="24"/>
      <c r="D60" s="3" t="s">
        <v>147</v>
      </c>
      <c r="E60" s="24"/>
      <c r="F60" s="24"/>
      <c r="G60" s="24"/>
      <c r="H60" s="24"/>
      <c r="N60" s="358">
        <v>-453167</v>
      </c>
      <c r="O60" s="428"/>
      <c r="P60" s="428"/>
      <c r="Q60" s="428"/>
      <c r="R60" s="428"/>
      <c r="S60" s="428"/>
      <c r="T60" s="428"/>
      <c r="U60" s="428"/>
      <c r="V60" s="428"/>
      <c r="W60" s="428"/>
      <c r="X60" s="428"/>
      <c r="Y60" s="429"/>
      <c r="Z60" s="66"/>
    </row>
    <row r="61" spans="2:26" ht="14.3" customHeight="1" thickBot="1" x14ac:dyDescent="0.25">
      <c r="B61" s="23"/>
      <c r="C61" s="24" t="s">
        <v>154</v>
      </c>
      <c r="D61" s="26"/>
      <c r="E61" s="24"/>
      <c r="F61" s="24"/>
      <c r="G61" s="24"/>
      <c r="H61" s="24"/>
      <c r="N61" s="359">
        <v>0</v>
      </c>
      <c r="O61" s="430" t="s">
        <v>54</v>
      </c>
      <c r="P61" s="430"/>
      <c r="Q61" s="430"/>
      <c r="R61" s="430"/>
      <c r="S61" s="430"/>
      <c r="T61" s="430"/>
      <c r="U61" s="430"/>
      <c r="V61" s="430"/>
      <c r="W61" s="430"/>
      <c r="X61" s="430"/>
      <c r="Y61" s="431"/>
      <c r="Z61" s="362">
        <f>N62-Z22</f>
        <v>6278465764</v>
      </c>
    </row>
    <row r="62" spans="2:26" ht="14.7" customHeight="1" thickBot="1" x14ac:dyDescent="0.25">
      <c r="B62" s="432" t="s">
        <v>55</v>
      </c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4"/>
      <c r="N62" s="94">
        <f>N7+N51+N61</f>
        <v>8429739974</v>
      </c>
      <c r="O62" s="425" t="s">
        <v>56</v>
      </c>
      <c r="P62" s="425"/>
      <c r="Q62" s="425"/>
      <c r="R62" s="425"/>
      <c r="S62" s="425"/>
      <c r="T62" s="425"/>
      <c r="U62" s="425"/>
      <c r="V62" s="425"/>
      <c r="W62" s="425"/>
      <c r="X62" s="425"/>
      <c r="Y62" s="435"/>
      <c r="Z62" s="363">
        <f>Z22+Z61</f>
        <v>8429739974</v>
      </c>
    </row>
    <row r="63" spans="2:26" ht="9.699999999999999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Z63"/>
    </row>
    <row r="64" spans="2:26" ht="14.7" customHeight="1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Z64" s="1"/>
    </row>
    <row r="65" spans="1:26" ht="5.3" customHeight="1" x14ac:dyDescent="0.2">
      <c r="Z65" s="9"/>
    </row>
    <row r="66" spans="1:26" ht="14.7" customHeight="1" x14ac:dyDescent="0.2"/>
    <row r="67" spans="1:26" ht="14.7" customHeight="1" x14ac:dyDescent="0.2"/>
    <row r="68" spans="1:26" ht="14.7" customHeight="1" x14ac:dyDescent="0.2"/>
    <row r="69" spans="1:26" ht="14.7" customHeight="1" x14ac:dyDescent="0.2"/>
    <row r="70" spans="1:26" ht="14.7" customHeight="1" x14ac:dyDescent="0.2"/>
    <row r="71" spans="1:26" ht="14.7" customHeight="1" x14ac:dyDescent="0.2"/>
    <row r="72" spans="1:26" ht="14.7" customHeight="1" x14ac:dyDescent="0.2"/>
    <row r="73" spans="1:26" ht="14.7" customHeight="1" x14ac:dyDescent="0.2"/>
    <row r="74" spans="1:26" ht="14.7" customHeight="1" x14ac:dyDescent="0.2"/>
    <row r="75" spans="1:26" ht="14.7" customHeight="1" x14ac:dyDescent="0.2"/>
    <row r="76" spans="1:26" ht="14.7" customHeight="1" x14ac:dyDescent="0.2"/>
    <row r="77" spans="1:26" ht="14.7" customHeight="1" x14ac:dyDescent="0.2">
      <c r="A77" s="1"/>
    </row>
    <row r="78" spans="1:26" ht="14.7" customHeight="1" x14ac:dyDescent="0.2">
      <c r="A78" s="9"/>
    </row>
    <row r="79" spans="1:26" ht="14.7" customHeigh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6" ht="14.7" customHeight="1" x14ac:dyDescent="0.2"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6" ht="14.7" customHeight="1" x14ac:dyDescent="0.2"/>
    <row r="82" spans="1:26" ht="14.7" customHeight="1" x14ac:dyDescent="0.2"/>
    <row r="83" spans="1:26" s="1" customFormat="1" ht="14.7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9" customFormat="1" ht="14.7" hidden="1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7" hidden="1" customHeight="1" x14ac:dyDescent="0.2"/>
    <row r="86" spans="1:26" ht="14.7" hidden="1" customHeight="1" x14ac:dyDescent="0.2"/>
    <row r="87" spans="1:26" ht="14.7" hidden="1" customHeight="1" x14ac:dyDescent="0.2"/>
    <row r="88" spans="1:26" ht="14.7" hidden="1" customHeight="1" x14ac:dyDescent="0.2"/>
    <row r="89" spans="1:26" ht="14.7" hidden="1" customHeight="1" x14ac:dyDescent="0.2"/>
    <row r="90" spans="1:26" ht="14.7" hidden="1" customHeight="1" x14ac:dyDescent="0.2"/>
    <row r="91" spans="1:26" ht="14.7" hidden="1" customHeight="1" x14ac:dyDescent="0.2"/>
    <row r="92" spans="1:26" ht="14.7" hidden="1" customHeight="1" x14ac:dyDescent="0.2"/>
    <row r="93" spans="1:26" ht="14.7" hidden="1" customHeight="1" x14ac:dyDescent="0.2"/>
    <row r="94" spans="1:26" ht="14.7" hidden="1" customHeight="1" x14ac:dyDescent="0.2"/>
    <row r="95" spans="1:26" ht="14.7" hidden="1" customHeight="1" x14ac:dyDescent="0.2"/>
    <row r="96" spans="1:26" ht="14.7" hidden="1" customHeight="1" x14ac:dyDescent="0.2"/>
    <row r="97" spans="2:26" ht="14.7" hidden="1" customHeight="1" x14ac:dyDescent="0.2"/>
    <row r="98" spans="2:26" ht="14.7" hidden="1" customHeight="1" x14ac:dyDescent="0.2"/>
    <row r="99" spans="2:26" ht="14.7" hidden="1" customHeight="1" x14ac:dyDescent="0.2"/>
    <row r="100" spans="2:26" ht="14.7" hidden="1" customHeight="1" x14ac:dyDescent="0.2"/>
    <row r="101" spans="2:26" ht="14.7" hidden="1" customHeight="1" x14ac:dyDescent="0.2"/>
    <row r="102" spans="2:26" ht="14.7" hidden="1" customHeight="1" x14ac:dyDescent="0.2"/>
    <row r="103" spans="2:26" ht="14.7" hidden="1" customHeight="1" x14ac:dyDescent="0.2"/>
    <row r="104" spans="2:26" ht="14.7" hidden="1" customHeight="1" x14ac:dyDescent="0.2"/>
    <row r="105" spans="2:26" ht="14.7" hidden="1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26" ht="14.7" hidden="1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Z106" s="1"/>
    </row>
    <row r="107" spans="2:26" ht="14.7" hidden="1" customHeight="1" x14ac:dyDescent="0.2">
      <c r="Z107" s="9"/>
    </row>
    <row r="108" spans="2:26" ht="14.7" hidden="1" customHeight="1" x14ac:dyDescent="0.2"/>
    <row r="109" spans="2:26" ht="14.7" hidden="1" customHeight="1" x14ac:dyDescent="0.2"/>
    <row r="110" spans="2:26" ht="14.7" hidden="1" customHeight="1" x14ac:dyDescent="0.2"/>
    <row r="111" spans="2:26" ht="14.7" hidden="1" customHeight="1" x14ac:dyDescent="0.2"/>
    <row r="112" spans="2:26" ht="14.7" hidden="1" customHeight="1" x14ac:dyDescent="0.2"/>
    <row r="113" spans="1:26" ht="14.7" hidden="1" customHeight="1" x14ac:dyDescent="0.2"/>
    <row r="114" spans="1:26" ht="14.7" hidden="1" customHeight="1" x14ac:dyDescent="0.2"/>
    <row r="115" spans="1:26" ht="14.7" hidden="1" customHeight="1" x14ac:dyDescent="0.2"/>
    <row r="116" spans="1:26" ht="14.7" hidden="1" customHeight="1" x14ac:dyDescent="0.2"/>
    <row r="117" spans="1:26" ht="14.7" hidden="1" customHeight="1" x14ac:dyDescent="0.2"/>
    <row r="118" spans="1:26" ht="14.7" hidden="1" customHeight="1" x14ac:dyDescent="0.2"/>
    <row r="119" spans="1:26" ht="14.7" hidden="1" customHeight="1" x14ac:dyDescent="0.2">
      <c r="A119" s="1"/>
    </row>
    <row r="120" spans="1:26" ht="14.7" hidden="1" customHeight="1" x14ac:dyDescent="0.2">
      <c r="A120" s="9"/>
    </row>
    <row r="121" spans="1:26" ht="14.7" hidden="1" customHeight="1" x14ac:dyDescent="0.2"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6" ht="14.7" hidden="1" customHeight="1" x14ac:dyDescent="0.2"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6" ht="14.7" hidden="1" customHeight="1" x14ac:dyDescent="0.2"/>
    <row r="124" spans="1:26" ht="14.7" hidden="1" customHeight="1" x14ac:dyDescent="0.2"/>
    <row r="125" spans="1:26" s="1" customFormat="1" ht="14.7" hidden="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s="9" customFormat="1" ht="14.7" hidden="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7" hidden="1" customHeight="1" x14ac:dyDescent="0.2"/>
    <row r="128" spans="1:26" ht="14.7" hidden="1" customHeight="1" x14ac:dyDescent="0.2"/>
    <row r="129" ht="14.7" hidden="1" customHeight="1" x14ac:dyDescent="0.2"/>
    <row r="130" ht="14.7" hidden="1" customHeight="1" x14ac:dyDescent="0.2"/>
    <row r="131" ht="14.7" hidden="1" customHeight="1" x14ac:dyDescent="0.2"/>
    <row r="132" ht="14.7" hidden="1" customHeight="1" x14ac:dyDescent="0.2"/>
    <row r="133" ht="14.7" hidden="1" customHeight="1" x14ac:dyDescent="0.2"/>
    <row r="134" ht="14.7" hidden="1" customHeight="1" x14ac:dyDescent="0.2"/>
    <row r="135" ht="14.7" hidden="1" customHeight="1" x14ac:dyDescent="0.2"/>
    <row r="136" ht="14.7" hidden="1" customHeight="1" x14ac:dyDescent="0.2"/>
    <row r="137" ht="14.7" hidden="1" customHeight="1" x14ac:dyDescent="0.2"/>
    <row r="138" ht="14.7" hidden="1" customHeight="1" x14ac:dyDescent="0.2"/>
    <row r="139" ht="14.7" hidden="1" customHeight="1" x14ac:dyDescent="0.2"/>
    <row r="140" ht="14.7" hidden="1" customHeight="1" x14ac:dyDescent="0.2"/>
    <row r="141" ht="14.7" hidden="1" customHeight="1" x14ac:dyDescent="0.2"/>
    <row r="142" ht="14.7" hidden="1" customHeight="1" x14ac:dyDescent="0.2"/>
    <row r="143" ht="14.7" hidden="1" customHeight="1" x14ac:dyDescent="0.2"/>
    <row r="144" ht="14.7" hidden="1" customHeight="1" x14ac:dyDescent="0.2"/>
    <row r="145" spans="2:26" ht="14.7" hidden="1" customHeight="1" x14ac:dyDescent="0.2"/>
    <row r="146" spans="2:26" ht="14.7" hidden="1" customHeight="1" x14ac:dyDescent="0.2"/>
    <row r="147" spans="2:26" ht="14.7" hidden="1" customHeight="1" x14ac:dyDescent="0.2"/>
    <row r="148" spans="2:26" ht="14.7" hidden="1" customHeight="1" x14ac:dyDescent="0.2"/>
    <row r="149" spans="2:26" ht="14.7" hidden="1" customHeight="1" x14ac:dyDescent="0.2"/>
    <row r="150" spans="2:26" ht="14.7" hidden="1" customHeight="1" x14ac:dyDescent="0.2"/>
    <row r="151" spans="2:26" ht="14.7" hidden="1" customHeight="1" x14ac:dyDescent="0.2"/>
    <row r="152" spans="2:26" ht="14.7" hidden="1" customHeight="1" x14ac:dyDescent="0.2"/>
    <row r="153" spans="2:26" ht="14.7" hidden="1" customHeight="1" x14ac:dyDescent="0.2"/>
    <row r="154" spans="2:26" ht="14.7" hidden="1" customHeight="1" x14ac:dyDescent="0.2"/>
    <row r="155" spans="2:26" ht="14.7" hidden="1" customHeight="1" x14ac:dyDescent="0.2"/>
    <row r="156" spans="2:26" ht="14.7" hidden="1" customHeight="1" x14ac:dyDescent="0.2"/>
    <row r="157" spans="2:26" ht="14.7" hidden="1" customHeight="1" x14ac:dyDescent="0.2"/>
    <row r="158" spans="2:26" ht="14.7" hidden="1" customHeight="1" x14ac:dyDescent="0.2"/>
    <row r="159" spans="2:26" ht="14.7" hidden="1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26" ht="14.7" hidden="1" customHeight="1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Z160" s="1"/>
    </row>
    <row r="161" spans="1:26" ht="14.7" hidden="1" customHeight="1" x14ac:dyDescent="0.2">
      <c r="Z161" s="9"/>
    </row>
    <row r="162" spans="1:26" ht="14.7" hidden="1" customHeight="1" x14ac:dyDescent="0.2"/>
    <row r="163" spans="1:26" ht="14.7" hidden="1" customHeight="1" x14ac:dyDescent="0.2"/>
    <row r="164" spans="1:26" ht="14.7" hidden="1" customHeight="1" x14ac:dyDescent="0.2"/>
    <row r="165" spans="1:26" ht="14.7" hidden="1" customHeight="1" x14ac:dyDescent="0.2"/>
    <row r="166" spans="1:26" ht="14.7" hidden="1" customHeight="1" x14ac:dyDescent="0.2"/>
    <row r="167" spans="1:26" ht="14.7" hidden="1" customHeight="1" x14ac:dyDescent="0.2"/>
    <row r="168" spans="1:26" ht="14.7" hidden="1" customHeight="1" x14ac:dyDescent="0.2"/>
    <row r="169" spans="1:26" ht="14.7" hidden="1" customHeight="1" x14ac:dyDescent="0.2"/>
    <row r="170" spans="1:26" ht="14.7" hidden="1" customHeight="1" x14ac:dyDescent="0.2"/>
    <row r="171" spans="1:26" ht="14.7" hidden="1" customHeight="1" x14ac:dyDescent="0.2"/>
    <row r="172" spans="1:26" ht="14.7" hidden="1" customHeight="1" x14ac:dyDescent="0.2"/>
    <row r="173" spans="1:26" ht="14.7" hidden="1" customHeight="1" x14ac:dyDescent="0.2">
      <c r="A173" s="1"/>
    </row>
    <row r="174" spans="1:26" ht="14.7" hidden="1" customHeight="1" x14ac:dyDescent="0.2">
      <c r="A174" s="9"/>
    </row>
    <row r="175" spans="1:26" ht="14.7" hidden="1" customHeight="1" x14ac:dyDescent="0.2"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6" ht="14.7" hidden="1" customHeight="1" x14ac:dyDescent="0.2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6" ht="14.7" hidden="1" customHeight="1" x14ac:dyDescent="0.2"/>
    <row r="178" spans="1:26" ht="14.7" hidden="1" customHeight="1" x14ac:dyDescent="0.2"/>
    <row r="179" spans="1:26" s="1" customFormat="1" ht="14.7" hidden="1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s="9" customFormat="1" ht="14.7" hidden="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7" hidden="1" customHeight="1" x14ac:dyDescent="0.2"/>
    <row r="182" spans="1:26" ht="14.7" hidden="1" customHeight="1" x14ac:dyDescent="0.2"/>
    <row r="183" spans="1:26" ht="14.7" hidden="1" customHeight="1" x14ac:dyDescent="0.2"/>
    <row r="184" spans="1:26" ht="14.7" hidden="1" customHeight="1" x14ac:dyDescent="0.2"/>
    <row r="185" spans="1:26" ht="14.7" hidden="1" customHeight="1" x14ac:dyDescent="0.2"/>
    <row r="186" spans="1:26" ht="14.7" hidden="1" customHeight="1" x14ac:dyDescent="0.2"/>
    <row r="187" spans="1:26" ht="14.7" hidden="1" customHeight="1" x14ac:dyDescent="0.2"/>
    <row r="188" spans="1:26" ht="14.7" hidden="1" customHeight="1" x14ac:dyDescent="0.2"/>
    <row r="189" spans="1:26" ht="14.7" hidden="1" customHeight="1" x14ac:dyDescent="0.2"/>
    <row r="190" spans="1:26" ht="14.7" hidden="1" customHeight="1" x14ac:dyDescent="0.2"/>
    <row r="191" spans="1:26" ht="14.7" hidden="1" customHeight="1" x14ac:dyDescent="0.2"/>
    <row r="192" spans="1:26" ht="14.7" hidden="1" customHeight="1" x14ac:dyDescent="0.2"/>
    <row r="193" ht="14.7" hidden="1" customHeight="1" x14ac:dyDescent="0.2"/>
    <row r="194" ht="14.7" hidden="1" customHeight="1" x14ac:dyDescent="0.2"/>
    <row r="195" ht="14.7" hidden="1" customHeight="1" x14ac:dyDescent="0.2"/>
    <row r="196" ht="14.7" hidden="1" customHeight="1" x14ac:dyDescent="0.2"/>
    <row r="197" ht="14.7" hidden="1" customHeight="1" x14ac:dyDescent="0.2"/>
    <row r="198" ht="14.7" hidden="1" customHeight="1" x14ac:dyDescent="0.2"/>
    <row r="199" ht="14.7" hidden="1" customHeight="1" x14ac:dyDescent="0.2"/>
    <row r="200" ht="14.7" hidden="1" customHeight="1" x14ac:dyDescent="0.2"/>
    <row r="201" ht="14.7" hidden="1" customHeight="1" x14ac:dyDescent="0.2"/>
    <row r="202" ht="14.7" hidden="1" customHeight="1" x14ac:dyDescent="0.2"/>
    <row r="203" ht="14.7" hidden="1" customHeight="1" x14ac:dyDescent="0.2"/>
    <row r="204" ht="14.7" hidden="1" customHeight="1" x14ac:dyDescent="0.2"/>
    <row r="205" ht="14.7" hidden="1" customHeight="1" x14ac:dyDescent="0.2"/>
    <row r="206" ht="14.7" hidden="1" customHeight="1" x14ac:dyDescent="0.2"/>
    <row r="207" ht="14.7" hidden="1" customHeight="1" x14ac:dyDescent="0.2"/>
    <row r="208" ht="14.7" hidden="1" customHeight="1" x14ac:dyDescent="0.2"/>
    <row r="209" spans="2:26" ht="14.7" hidden="1" customHeight="1" x14ac:dyDescent="0.2"/>
    <row r="210" spans="2:26" ht="14.7" hidden="1" customHeight="1" x14ac:dyDescent="0.2"/>
    <row r="211" spans="2:26" ht="14.7" hidden="1" customHeight="1" x14ac:dyDescent="0.2"/>
    <row r="212" spans="2:26" ht="14.7" hidden="1" customHeight="1" x14ac:dyDescent="0.2"/>
    <row r="213" spans="2:26" ht="14.7" hidden="1" customHeight="1" x14ac:dyDescent="0.2"/>
    <row r="214" spans="2:26" ht="14.7" hidden="1" customHeight="1" x14ac:dyDescent="0.2"/>
    <row r="215" spans="2:26" ht="14.7" hidden="1" customHeight="1" x14ac:dyDescent="0.2"/>
    <row r="216" spans="2:26" ht="14.7" hidden="1" customHeight="1" x14ac:dyDescent="0.2"/>
    <row r="217" spans="2:26" ht="14.7" hidden="1" customHeight="1" x14ac:dyDescent="0.2"/>
    <row r="218" spans="2:26" ht="14.7" hidden="1" customHeight="1" x14ac:dyDescent="0.2"/>
    <row r="219" spans="2:26" ht="14.7" hidden="1" customHeight="1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2:26" ht="14.7" hidden="1" customHeight="1" x14ac:dyDescent="0.2">
      <c r="Z220"/>
    </row>
    <row r="221" spans="2:26" ht="14.7" hidden="1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26" ht="14.7" hidden="1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Z222" s="1"/>
    </row>
    <row r="223" spans="2:26" ht="14.7" hidden="1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Z223" s="1"/>
    </row>
    <row r="224" spans="2:26" ht="14.7" hidden="1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Z224" s="1"/>
    </row>
    <row r="225" spans="1:26" ht="14.7" hidden="1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Z225" s="1"/>
    </row>
    <row r="226" spans="1:26" ht="14.7" hidden="1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Z226" s="1"/>
    </row>
    <row r="227" spans="1:26" ht="14.7" hidden="1" customHeight="1" x14ac:dyDescent="0.2">
      <c r="Z227" s="1"/>
    </row>
    <row r="228" spans="1:26" ht="14.7" hidden="1" customHeight="1" x14ac:dyDescent="0.2"/>
    <row r="229" spans="1:26" ht="14.7" hidden="1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26" ht="14.7" hidden="1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Z230" s="1"/>
    </row>
    <row r="231" spans="1:26" ht="14.7" hidden="1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Z231" s="1"/>
    </row>
    <row r="232" spans="1:26" ht="14.7" hidden="1" customHeight="1" x14ac:dyDescent="0.2">
      <c r="Z232" s="1"/>
    </row>
    <row r="233" spans="1:26" ht="14.7" hidden="1" customHeight="1" x14ac:dyDescent="0.2">
      <c r="A233"/>
    </row>
    <row r="234" spans="1:26" ht="14.7" hidden="1" customHeight="1" x14ac:dyDescent="0.2"/>
    <row r="235" spans="1:26" ht="14.7" hidden="1" customHeight="1" x14ac:dyDescent="0.2">
      <c r="A235" s="1"/>
      <c r="O235"/>
      <c r="P235"/>
      <c r="Q235"/>
      <c r="R235"/>
      <c r="S235"/>
      <c r="T235"/>
      <c r="U235"/>
      <c r="V235"/>
      <c r="W235"/>
      <c r="X235"/>
      <c r="Y235"/>
    </row>
    <row r="236" spans="1:26" ht="14.7" hidden="1" customHeight="1" x14ac:dyDescent="0.2">
      <c r="A236" s="1"/>
    </row>
    <row r="237" spans="1:26" ht="14.7" hidden="1" customHeight="1" x14ac:dyDescent="0.2">
      <c r="A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6" ht="14.7" hidden="1" customHeight="1" x14ac:dyDescent="0.2">
      <c r="A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6" customFormat="1" ht="14.7" hidden="1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</row>
    <row r="240" spans="1:26" ht="14.7" hidden="1" customHeight="1" x14ac:dyDescent="0.2">
      <c r="A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6" s="1" customFormat="1" ht="14.7" hidden="1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Z241" s="3"/>
    </row>
    <row r="242" spans="1:26" s="1" customFormat="1" ht="14.7" hidden="1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Z242" s="3"/>
    </row>
    <row r="243" spans="1:26" s="1" customFormat="1" ht="14.7" hidden="1" customHeight="1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s="1" customFormat="1" ht="14.7" hidden="1" customHeight="1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s="1" customFormat="1" ht="14.7" hidden="1" customHeight="1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Z245" s="3"/>
    </row>
    <row r="246" spans="1:26" s="1" customFormat="1" ht="14.7" hidden="1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Z246" s="3"/>
    </row>
    <row r="247" spans="1:26" ht="14.7" hidden="1" customHeight="1" x14ac:dyDescent="0.2"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6" ht="14.7" hidden="1" customHeight="1" x14ac:dyDescent="0.2"/>
    <row r="249" spans="1:26" s="1" customFormat="1" ht="14.7" hidden="1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s="1" customFormat="1" ht="14.7" hidden="1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s="1" customFormat="1" ht="14.7" hidden="1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7" hidden="1" customHeight="1" x14ac:dyDescent="0.2"/>
    <row r="253" spans="1:26" ht="14.7" hidden="1" customHeight="1" x14ac:dyDescent="0.2"/>
    <row r="254" spans="1:26" ht="14.7" hidden="1" customHeight="1" x14ac:dyDescent="0.2"/>
    <row r="255" spans="1:26" ht="14.7" hidden="1" customHeight="1" x14ac:dyDescent="0.2"/>
    <row r="256" spans="1:26" ht="14.7" hidden="1" customHeight="1" x14ac:dyDescent="0.2"/>
    <row r="257" ht="14.7" hidden="1" customHeight="1" x14ac:dyDescent="0.2"/>
    <row r="258" ht="14.7" hidden="1" customHeight="1" x14ac:dyDescent="0.2"/>
    <row r="259" ht="14.7" hidden="1" customHeight="1" x14ac:dyDescent="0.2"/>
    <row r="260" ht="14.7" hidden="1" customHeight="1" x14ac:dyDescent="0.2"/>
    <row r="261" ht="14.7" hidden="1" customHeight="1" x14ac:dyDescent="0.2"/>
    <row r="262" ht="14.7" hidden="1" customHeight="1" x14ac:dyDescent="0.2"/>
    <row r="263" ht="14.7" hidden="1" customHeight="1" x14ac:dyDescent="0.2"/>
    <row r="264" ht="14.7" hidden="1" customHeight="1" x14ac:dyDescent="0.2"/>
    <row r="265" ht="14.7" hidden="1" customHeight="1" x14ac:dyDescent="0.2"/>
    <row r="266" ht="14.7" hidden="1" customHeight="1" x14ac:dyDescent="0.2"/>
    <row r="267" ht="14.7" hidden="1" customHeight="1" x14ac:dyDescent="0.2"/>
    <row r="268" ht="14.7" hidden="1" customHeight="1" x14ac:dyDescent="0.2"/>
    <row r="269" ht="14.7" hidden="1" customHeight="1" x14ac:dyDescent="0.2"/>
    <row r="270" ht="14.7" hidden="1" customHeight="1" x14ac:dyDescent="0.2"/>
    <row r="271" ht="14.7" hidden="1" customHeight="1" x14ac:dyDescent="0.2"/>
    <row r="272" ht="14.7" hidden="1" customHeight="1" x14ac:dyDescent="0.2"/>
    <row r="273" ht="14.7" hidden="1" customHeight="1" x14ac:dyDescent="0.2"/>
    <row r="274" ht="14.7" hidden="1" customHeight="1" x14ac:dyDescent="0.2"/>
    <row r="275" ht="14.7" hidden="1" customHeight="1" x14ac:dyDescent="0.2"/>
    <row r="276" ht="14.7" hidden="1" customHeight="1" x14ac:dyDescent="0.2"/>
    <row r="277" ht="14.7" hidden="1" customHeight="1" x14ac:dyDescent="0.2"/>
    <row r="278" ht="14.7" hidden="1" customHeight="1" x14ac:dyDescent="0.2"/>
    <row r="279" ht="14.7" hidden="1" customHeight="1" x14ac:dyDescent="0.2"/>
    <row r="280" ht="14.7" hidden="1" customHeight="1" x14ac:dyDescent="0.2"/>
    <row r="281" ht="14.7" hidden="1" customHeight="1" x14ac:dyDescent="0.2"/>
    <row r="282" ht="14.7" hidden="1" customHeight="1" x14ac:dyDescent="0.2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4"/>
  <printOptions horizontalCentered="1"/>
  <pageMargins left="0.19685039370078741" right="0.19685039370078741" top="0.11811023622047245" bottom="0.19685039370078741" header="0.39370078740157483" footer="0.31496062992125984"/>
  <pageSetup paperSize="9" scale="90" fitToWidth="0" fitToHeight="0" orientation="portrait" cellComments="asDisplayed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1"/>
  <sheetViews>
    <sheetView showGridLines="0" view="pageBreakPreview" zoomScaleNormal="100" zoomScaleSheetLayoutView="100" workbookViewId="0">
      <selection activeCell="AC17" sqref="AC17"/>
    </sheetView>
  </sheetViews>
  <sheetFormatPr defaultColWidth="9" defaultRowHeight="18" customHeight="1" x14ac:dyDescent="0.2"/>
  <cols>
    <col min="1" max="1" width="0.59765625" style="3" customWidth="1"/>
    <col min="2" max="2" width="1.19921875" style="3" customWidth="1"/>
    <col min="3" max="11" width="2.09765625" style="3" customWidth="1"/>
    <col min="12" max="12" width="19.59765625" style="3" customWidth="1"/>
    <col min="13" max="13" width="15" style="3" customWidth="1"/>
    <col min="14" max="14" width="0.59765625" style="3" customWidth="1"/>
    <col min="15" max="16384" width="9" style="3"/>
  </cols>
  <sheetData>
    <row r="1" spans="2:16" ht="18" customHeight="1" x14ac:dyDescent="0.2">
      <c r="B1" s="421" t="s">
        <v>161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2:16" ht="23.3" customHeight="1" x14ac:dyDescent="0.25">
      <c r="B2" s="422" t="s">
        <v>148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13"/>
      <c r="O2" s="13"/>
      <c r="P2" s="13"/>
    </row>
    <row r="3" spans="2:16" ht="15.8" customHeight="1" x14ac:dyDescent="0.25">
      <c r="B3" s="436" t="s">
        <v>734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13"/>
      <c r="O3" s="13"/>
      <c r="P3" s="13"/>
    </row>
    <row r="4" spans="2:16" ht="15.8" customHeight="1" x14ac:dyDescent="0.25">
      <c r="B4" s="436" t="s">
        <v>735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13"/>
      <c r="O4" s="13"/>
      <c r="P4" s="13"/>
    </row>
    <row r="5" spans="2:16" ht="15.8" customHeight="1" thickBot="1" x14ac:dyDescent="0.3"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  <c r="M5" s="16" t="s">
        <v>168</v>
      </c>
      <c r="N5" s="13"/>
      <c r="O5" s="13"/>
      <c r="P5" s="13"/>
    </row>
    <row r="6" spans="2:16" ht="15.8" customHeight="1" thickBot="1" x14ac:dyDescent="0.25">
      <c r="B6" s="424" t="s">
        <v>0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93" t="s">
        <v>1</v>
      </c>
      <c r="N6" s="22"/>
      <c r="O6" s="22"/>
      <c r="P6" s="22"/>
    </row>
    <row r="7" spans="2:16" ht="15.8" customHeight="1" x14ac:dyDescent="0.2">
      <c r="B7" s="23"/>
      <c r="C7" s="24" t="s">
        <v>143</v>
      </c>
      <c r="D7" s="24"/>
      <c r="F7" s="24"/>
      <c r="G7" s="24"/>
      <c r="H7" s="24"/>
      <c r="I7" s="24"/>
      <c r="M7" s="44">
        <f>M8+M23</f>
        <v>3276261277</v>
      </c>
    </row>
    <row r="8" spans="2:16" ht="15.8" customHeight="1" x14ac:dyDescent="0.2">
      <c r="B8" s="23"/>
      <c r="C8" s="24"/>
      <c r="D8" s="24" t="s">
        <v>144</v>
      </c>
      <c r="E8" s="24"/>
      <c r="F8" s="24"/>
      <c r="G8" s="24"/>
      <c r="H8" s="24"/>
      <c r="I8" s="24"/>
      <c r="M8" s="44">
        <f>M9+M14+M19</f>
        <v>1402654734</v>
      </c>
    </row>
    <row r="9" spans="2:16" ht="15.8" customHeight="1" x14ac:dyDescent="0.2">
      <c r="B9" s="23"/>
      <c r="C9" s="24"/>
      <c r="D9" s="24"/>
      <c r="E9" s="24" t="s">
        <v>57</v>
      </c>
      <c r="F9" s="24"/>
      <c r="G9" s="24"/>
      <c r="H9" s="24"/>
      <c r="I9" s="24"/>
      <c r="M9" s="44">
        <f>SUM(M10:M13)</f>
        <v>617117128</v>
      </c>
      <c r="O9" s="3" t="s">
        <v>145</v>
      </c>
    </row>
    <row r="10" spans="2:16" ht="15.8" customHeight="1" x14ac:dyDescent="0.2">
      <c r="B10" s="23"/>
      <c r="C10" s="24"/>
      <c r="D10" s="24"/>
      <c r="E10" s="24"/>
      <c r="F10" s="24" t="s">
        <v>166</v>
      </c>
      <c r="G10" s="24"/>
      <c r="H10" s="24"/>
      <c r="I10" s="24"/>
      <c r="M10" s="358">
        <v>488393218</v>
      </c>
    </row>
    <row r="11" spans="2:16" ht="15.8" customHeight="1" x14ac:dyDescent="0.2">
      <c r="B11" s="23"/>
      <c r="C11" s="24"/>
      <c r="D11" s="24"/>
      <c r="E11" s="24"/>
      <c r="F11" s="24" t="s">
        <v>58</v>
      </c>
      <c r="G11" s="24"/>
      <c r="H11" s="24"/>
      <c r="I11" s="24"/>
      <c r="M11" s="358">
        <v>34779801</v>
      </c>
    </row>
    <row r="12" spans="2:16" ht="15.8" customHeight="1" x14ac:dyDescent="0.2">
      <c r="B12" s="23"/>
      <c r="C12" s="24"/>
      <c r="D12" s="24"/>
      <c r="E12" s="24"/>
      <c r="F12" s="24" t="s">
        <v>59</v>
      </c>
      <c r="G12" s="24"/>
      <c r="H12" s="24"/>
      <c r="I12" s="24"/>
      <c r="M12" s="358">
        <v>4015893</v>
      </c>
    </row>
    <row r="13" spans="2:16" ht="15.8" customHeight="1" x14ac:dyDescent="0.2">
      <c r="B13" s="23"/>
      <c r="C13" s="24"/>
      <c r="D13" s="24"/>
      <c r="E13" s="24"/>
      <c r="F13" s="24" t="s">
        <v>34</v>
      </c>
      <c r="G13" s="24"/>
      <c r="H13" s="24"/>
      <c r="I13" s="24"/>
      <c r="M13" s="358">
        <v>89928216</v>
      </c>
    </row>
    <row r="14" spans="2:16" ht="15.8" customHeight="1" x14ac:dyDescent="0.2">
      <c r="B14" s="23"/>
      <c r="C14" s="24"/>
      <c r="D14" s="24"/>
      <c r="E14" s="24" t="s">
        <v>60</v>
      </c>
      <c r="F14" s="24"/>
      <c r="G14" s="24"/>
      <c r="H14" s="24"/>
      <c r="I14" s="24"/>
      <c r="M14" s="44">
        <f>SUM(M15:M18)</f>
        <v>751062078</v>
      </c>
    </row>
    <row r="15" spans="2:16" ht="15.8" customHeight="1" x14ac:dyDescent="0.2">
      <c r="B15" s="23"/>
      <c r="C15" s="24"/>
      <c r="D15" s="24"/>
      <c r="E15" s="24"/>
      <c r="F15" s="24" t="s">
        <v>61</v>
      </c>
      <c r="G15" s="24"/>
      <c r="H15" s="24"/>
      <c r="I15" s="24"/>
      <c r="M15" s="358">
        <v>389897594</v>
      </c>
    </row>
    <row r="16" spans="2:16" ht="15.8" customHeight="1" x14ac:dyDescent="0.2">
      <c r="B16" s="23"/>
      <c r="C16" s="24"/>
      <c r="D16" s="24"/>
      <c r="E16" s="24"/>
      <c r="F16" s="24" t="s">
        <v>62</v>
      </c>
      <c r="G16" s="24"/>
      <c r="H16" s="24"/>
      <c r="I16" s="24"/>
      <c r="M16" s="358">
        <v>11091666</v>
      </c>
    </row>
    <row r="17" spans="2:19" ht="15.8" customHeight="1" x14ac:dyDescent="0.2">
      <c r="B17" s="23"/>
      <c r="C17" s="24"/>
      <c r="D17" s="24"/>
      <c r="E17" s="24"/>
      <c r="F17" s="24" t="s">
        <v>63</v>
      </c>
      <c r="G17" s="24"/>
      <c r="H17" s="24"/>
      <c r="I17" s="24"/>
      <c r="M17" s="358">
        <v>348541557</v>
      </c>
    </row>
    <row r="18" spans="2:19" ht="15.8" customHeight="1" x14ac:dyDescent="0.2">
      <c r="B18" s="23"/>
      <c r="C18" s="24"/>
      <c r="D18" s="24"/>
      <c r="E18" s="24"/>
      <c r="F18" s="24" t="s">
        <v>34</v>
      </c>
      <c r="G18" s="24"/>
      <c r="H18" s="24"/>
      <c r="I18" s="24"/>
      <c r="M18" s="358">
        <v>1531261</v>
      </c>
    </row>
    <row r="19" spans="2:19" ht="15.8" customHeight="1" x14ac:dyDescent="0.2">
      <c r="B19" s="23"/>
      <c r="C19" s="24"/>
      <c r="D19" s="24"/>
      <c r="E19" s="24" t="s">
        <v>95</v>
      </c>
      <c r="F19" s="24"/>
      <c r="G19" s="24"/>
      <c r="H19" s="24"/>
      <c r="I19" s="24"/>
      <c r="M19" s="44">
        <f>SUM(M20:M22)</f>
        <v>34475528</v>
      </c>
      <c r="P19" s="24"/>
      <c r="Q19" s="24"/>
      <c r="R19" s="24"/>
      <c r="S19" s="24"/>
    </row>
    <row r="20" spans="2:19" ht="15.8" customHeight="1" x14ac:dyDescent="0.2">
      <c r="B20" s="23"/>
      <c r="C20" s="24"/>
      <c r="D20" s="24"/>
      <c r="F20" s="3" t="s">
        <v>64</v>
      </c>
      <c r="H20" s="24"/>
      <c r="I20" s="24"/>
      <c r="M20" s="358">
        <v>8941150</v>
      </c>
      <c r="P20" s="24"/>
      <c r="Q20" s="24"/>
      <c r="R20" s="24"/>
      <c r="S20" s="24"/>
    </row>
    <row r="21" spans="2:19" ht="15.8" customHeight="1" x14ac:dyDescent="0.2">
      <c r="B21" s="23"/>
      <c r="C21" s="24"/>
      <c r="D21" s="24"/>
      <c r="F21" s="24" t="s">
        <v>65</v>
      </c>
      <c r="G21" s="24"/>
      <c r="H21" s="24"/>
      <c r="I21" s="24"/>
      <c r="M21" s="358">
        <v>2330516</v>
      </c>
      <c r="P21" s="24"/>
      <c r="Q21" s="24"/>
      <c r="R21" s="24"/>
      <c r="S21" s="24"/>
    </row>
    <row r="22" spans="2:19" ht="15.8" customHeight="1" x14ac:dyDescent="0.2">
      <c r="B22" s="23"/>
      <c r="C22" s="24"/>
      <c r="D22" s="24"/>
      <c r="F22" s="24" t="s">
        <v>14</v>
      </c>
      <c r="G22" s="24"/>
      <c r="H22" s="24"/>
      <c r="I22" s="24"/>
      <c r="M22" s="358">
        <v>23203862</v>
      </c>
      <c r="P22" s="24"/>
      <c r="Q22" s="24"/>
      <c r="R22" s="24"/>
      <c r="S22" s="24"/>
    </row>
    <row r="23" spans="2:19" ht="15.8" customHeight="1" x14ac:dyDescent="0.2">
      <c r="B23" s="23"/>
      <c r="C23" s="24"/>
      <c r="D23" s="25" t="s">
        <v>66</v>
      </c>
      <c r="E23" s="25"/>
      <c r="F23" s="24"/>
      <c r="G23" s="24"/>
      <c r="H23" s="24"/>
      <c r="I23" s="24"/>
      <c r="M23" s="44">
        <f>SUM(M24:M26)</f>
        <v>1873606543</v>
      </c>
      <c r="P23" s="24"/>
      <c r="Q23" s="24"/>
      <c r="R23" s="24"/>
      <c r="S23" s="24"/>
    </row>
    <row r="24" spans="2:19" ht="15.8" customHeight="1" x14ac:dyDescent="0.2">
      <c r="B24" s="23"/>
      <c r="C24" s="24"/>
      <c r="D24" s="24"/>
      <c r="E24" s="24" t="s">
        <v>67</v>
      </c>
      <c r="F24" s="24"/>
      <c r="G24" s="24"/>
      <c r="H24" s="24"/>
      <c r="I24" s="24"/>
      <c r="M24" s="358">
        <v>1812981288</v>
      </c>
      <c r="P24" s="24"/>
      <c r="Q24" s="24"/>
      <c r="R24" s="24"/>
      <c r="S24" s="24"/>
    </row>
    <row r="25" spans="2:19" ht="15.8" customHeight="1" x14ac:dyDescent="0.2">
      <c r="B25" s="23"/>
      <c r="C25" s="24"/>
      <c r="D25" s="24"/>
      <c r="E25" s="24" t="s">
        <v>68</v>
      </c>
      <c r="F25" s="24"/>
      <c r="G25" s="24"/>
      <c r="H25" s="24"/>
      <c r="I25" s="24"/>
      <c r="M25" s="358">
        <v>57471643</v>
      </c>
    </row>
    <row r="26" spans="2:19" ht="15.8" customHeight="1" x14ac:dyDescent="0.2">
      <c r="B26" s="23"/>
      <c r="C26" s="24"/>
      <c r="D26" s="24"/>
      <c r="E26" s="24" t="s">
        <v>141</v>
      </c>
      <c r="F26" s="24"/>
      <c r="G26" s="24"/>
      <c r="H26" s="24"/>
      <c r="I26" s="24"/>
      <c r="M26" s="358">
        <v>3153612</v>
      </c>
    </row>
    <row r="27" spans="2:19" ht="15.8" customHeight="1" x14ac:dyDescent="0.2">
      <c r="B27" s="23"/>
      <c r="C27" s="26" t="s">
        <v>69</v>
      </c>
      <c r="D27" s="26"/>
      <c r="E27" s="24"/>
      <c r="F27" s="24"/>
      <c r="G27" s="24"/>
      <c r="H27" s="24"/>
      <c r="I27" s="24"/>
      <c r="M27" s="44">
        <f>SUM(M28:M29)</f>
        <v>245821298</v>
      </c>
    </row>
    <row r="28" spans="2:19" ht="15.8" customHeight="1" x14ac:dyDescent="0.2">
      <c r="B28" s="23"/>
      <c r="C28" s="24"/>
      <c r="D28" s="24" t="s">
        <v>70</v>
      </c>
      <c r="E28" s="26"/>
      <c r="F28" s="24"/>
      <c r="G28" s="24"/>
      <c r="H28" s="24"/>
      <c r="I28" s="24"/>
      <c r="M28" s="358">
        <v>153126213</v>
      </c>
    </row>
    <row r="29" spans="2:19" ht="15.8" customHeight="1" x14ac:dyDescent="0.2">
      <c r="B29" s="23"/>
      <c r="C29" s="24"/>
      <c r="D29" s="24" t="s">
        <v>34</v>
      </c>
      <c r="E29" s="24"/>
      <c r="G29" s="24"/>
      <c r="H29" s="24"/>
      <c r="I29" s="24"/>
      <c r="M29" s="358">
        <v>92695085</v>
      </c>
    </row>
    <row r="30" spans="2:19" ht="15.8" customHeight="1" x14ac:dyDescent="0.2">
      <c r="B30" s="27" t="s">
        <v>71</v>
      </c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360">
        <f>M7-M27</f>
        <v>3030439979</v>
      </c>
    </row>
    <row r="31" spans="2:19" ht="15.8" customHeight="1" x14ac:dyDescent="0.2">
      <c r="B31" s="23"/>
      <c r="C31" s="24" t="s">
        <v>72</v>
      </c>
      <c r="D31" s="24"/>
      <c r="F31" s="24"/>
      <c r="G31" s="24"/>
      <c r="H31" s="24"/>
      <c r="I31" s="24"/>
      <c r="M31" s="44">
        <f>SUM(M32:M35)</f>
        <v>5200758</v>
      </c>
    </row>
    <row r="32" spans="2:19" ht="15.8" customHeight="1" x14ac:dyDescent="0.2">
      <c r="B32" s="23"/>
      <c r="C32" s="24"/>
      <c r="D32" s="3" t="s">
        <v>73</v>
      </c>
      <c r="F32" s="24"/>
      <c r="G32" s="24"/>
      <c r="H32" s="24"/>
      <c r="I32" s="24"/>
      <c r="M32" s="358">
        <v>1970100</v>
      </c>
    </row>
    <row r="33" spans="2:13" ht="15.8" customHeight="1" x14ac:dyDescent="0.2">
      <c r="B33" s="23"/>
      <c r="C33" s="24"/>
      <c r="D33" s="25" t="s">
        <v>74</v>
      </c>
      <c r="E33" s="25"/>
      <c r="F33" s="24"/>
      <c r="G33" s="24"/>
      <c r="H33" s="24"/>
      <c r="I33" s="24"/>
      <c r="M33" s="358">
        <v>172621</v>
      </c>
    </row>
    <row r="34" spans="2:13" ht="15.8" customHeight="1" x14ac:dyDescent="0.2">
      <c r="B34" s="23"/>
      <c r="C34" s="24"/>
      <c r="D34" s="24" t="s">
        <v>75</v>
      </c>
      <c r="E34" s="24"/>
      <c r="F34" s="24"/>
      <c r="G34" s="24"/>
      <c r="H34" s="24"/>
      <c r="I34" s="24"/>
      <c r="M34" s="358">
        <v>0</v>
      </c>
    </row>
    <row r="35" spans="2:13" ht="15.8" customHeight="1" x14ac:dyDescent="0.2">
      <c r="B35" s="23"/>
      <c r="C35" s="24"/>
      <c r="D35" s="24" t="s">
        <v>34</v>
      </c>
      <c r="E35" s="24"/>
      <c r="F35" s="24"/>
      <c r="G35" s="24"/>
      <c r="H35" s="24"/>
      <c r="I35" s="24"/>
      <c r="M35" s="358">
        <v>3058037</v>
      </c>
    </row>
    <row r="36" spans="2:13" ht="15.8" customHeight="1" x14ac:dyDescent="0.2">
      <c r="B36" s="23"/>
      <c r="C36" s="24" t="s">
        <v>76</v>
      </c>
      <c r="D36" s="24"/>
      <c r="E36" s="24"/>
      <c r="F36" s="24"/>
      <c r="G36" s="24"/>
      <c r="H36" s="24"/>
      <c r="I36" s="24"/>
      <c r="M36" s="44">
        <f>SUM(M37:M38)</f>
        <v>2263123</v>
      </c>
    </row>
    <row r="37" spans="2:13" ht="15.8" customHeight="1" x14ac:dyDescent="0.2">
      <c r="B37" s="23"/>
      <c r="C37" s="24"/>
      <c r="D37" s="24" t="s">
        <v>77</v>
      </c>
      <c r="E37" s="24"/>
      <c r="F37" s="24"/>
      <c r="G37" s="24"/>
      <c r="H37" s="24"/>
      <c r="I37" s="24"/>
      <c r="M37" s="358">
        <v>0</v>
      </c>
    </row>
    <row r="38" spans="2:13" ht="15.8" customHeight="1" thickBot="1" x14ac:dyDescent="0.25">
      <c r="B38" s="30"/>
      <c r="C38" s="31"/>
      <c r="D38" s="31" t="s">
        <v>14</v>
      </c>
      <c r="E38" s="31"/>
      <c r="F38" s="31"/>
      <c r="G38" s="31"/>
      <c r="H38" s="31"/>
      <c r="I38" s="31"/>
      <c r="J38" s="32"/>
      <c r="K38" s="32"/>
      <c r="L38" s="32"/>
      <c r="M38" s="359">
        <v>2263123</v>
      </c>
    </row>
    <row r="39" spans="2:13" ht="15.8" customHeight="1" thickBot="1" x14ac:dyDescent="0.25">
      <c r="B39" s="33" t="s">
        <v>78</v>
      </c>
      <c r="C39" s="34"/>
      <c r="D39" s="34"/>
      <c r="E39" s="34"/>
      <c r="F39" s="34"/>
      <c r="G39" s="34"/>
      <c r="H39" s="34"/>
      <c r="I39" s="34"/>
      <c r="J39" s="35"/>
      <c r="K39" s="35"/>
      <c r="L39" s="35"/>
      <c r="M39" s="363">
        <f>M30+M31-M36</f>
        <v>3033377614</v>
      </c>
    </row>
    <row r="40" spans="2:13" ht="3.75" customHeight="1" x14ac:dyDescent="0.2">
      <c r="B40" s="4"/>
      <c r="C40" s="4"/>
      <c r="D40" s="4"/>
      <c r="E40" s="4"/>
      <c r="F40" s="4"/>
      <c r="G40" s="4"/>
      <c r="H40" s="4"/>
      <c r="I40" s="4"/>
      <c r="J40" s="11"/>
      <c r="K40" s="11"/>
      <c r="L40" s="11"/>
    </row>
    <row r="41" spans="2:13" ht="15.65" customHeight="1" x14ac:dyDescent="0.2">
      <c r="B41" s="2"/>
      <c r="C41" s="2"/>
      <c r="D41" s="2"/>
      <c r="E41" s="2"/>
      <c r="F41" s="2"/>
      <c r="G41" s="2"/>
      <c r="H41" s="2"/>
      <c r="I41" s="2"/>
    </row>
    <row r="42" spans="2:13" ht="15.65" customHeight="1" x14ac:dyDescent="0.2">
      <c r="B42" s="2"/>
      <c r="C42" s="2"/>
      <c r="D42" s="2"/>
      <c r="E42" s="2"/>
      <c r="F42" s="2"/>
      <c r="G42" s="2"/>
      <c r="H42" s="2"/>
      <c r="I42" s="2"/>
    </row>
    <row r="43" spans="2:13" ht="15.65" customHeight="1" x14ac:dyDescent="0.2"/>
    <row r="44" spans="2:13" ht="3.75" customHeight="1" x14ac:dyDescent="0.2"/>
    <row r="45" spans="2:13" ht="15.65" customHeight="1" x14ac:dyDescent="0.2"/>
    <row r="46" spans="2:13" ht="15.6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6" ht="15.65" customHeight="1" x14ac:dyDescent="0.2"/>
    <row r="52" spans="2:16" ht="15.65" customHeight="1" x14ac:dyDescent="0.2"/>
    <row r="53" spans="2:16" ht="5.3" customHeight="1" x14ac:dyDescent="0.2"/>
    <row r="54" spans="2:16" ht="15.65" customHeight="1" x14ac:dyDescent="0.2"/>
    <row r="55" spans="2:16" ht="15.6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s="9" customFormat="1" ht="13.0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2:16" ht="18" customHeight="1" x14ac:dyDescent="0.2">
      <c r="M62" s="9"/>
      <c r="N62" s="9"/>
      <c r="O62" s="9"/>
      <c r="P62" s="9"/>
    </row>
    <row r="63" spans="2:16" ht="27" customHeight="1" x14ac:dyDescent="0.2"/>
    <row r="84" spans="2:16" ht="18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6" ht="18" customHeight="1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95" spans="2:16" s="1" customFormat="1" ht="18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s="9" customFormat="1" ht="13.05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1"/>
      <c r="N96" s="1"/>
      <c r="O96" s="1"/>
      <c r="P96" s="1"/>
    </row>
    <row r="97" spans="13:16" ht="18" customHeight="1" x14ac:dyDescent="0.2">
      <c r="M97" s="9"/>
      <c r="N97" s="9"/>
      <c r="O97" s="9"/>
      <c r="P97" s="9"/>
    </row>
    <row r="98" spans="13:16" ht="27" customHeight="1" x14ac:dyDescent="0.2"/>
    <row r="126" spans="2:12" ht="18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8" customHeight="1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37" spans="2:16" s="1" customFormat="1" ht="18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2:16" s="9" customFormat="1" ht="13.05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"/>
      <c r="N138" s="1"/>
      <c r="O138" s="1"/>
      <c r="P138" s="1"/>
    </row>
    <row r="139" spans="2:16" ht="18" customHeight="1" x14ac:dyDescent="0.2">
      <c r="M139" s="9"/>
      <c r="N139" s="9"/>
      <c r="O139" s="9"/>
      <c r="P139" s="9"/>
    </row>
    <row r="140" spans="2:16" ht="27" customHeight="1" x14ac:dyDescent="0.2"/>
    <row r="141" spans="2:16" ht="14.4" customHeight="1" x14ac:dyDescent="0.2"/>
    <row r="142" spans="2:16" ht="14.4" customHeight="1" x14ac:dyDescent="0.2"/>
    <row r="143" spans="2:16" ht="14.4" customHeight="1" x14ac:dyDescent="0.2"/>
    <row r="144" spans="2:16" ht="14.4" customHeight="1" x14ac:dyDescent="0.2"/>
    <row r="145" ht="14.4" customHeight="1" x14ac:dyDescent="0.2"/>
    <row r="146" ht="14.4" customHeight="1" x14ac:dyDescent="0.2"/>
    <row r="147" ht="14.4" customHeight="1" x14ac:dyDescent="0.2"/>
    <row r="148" ht="14.4" customHeight="1" x14ac:dyDescent="0.2"/>
    <row r="149" ht="14.4" customHeight="1" x14ac:dyDescent="0.2"/>
    <row r="150" ht="14.4" customHeight="1" x14ac:dyDescent="0.2"/>
    <row r="151" ht="14.4" customHeight="1" x14ac:dyDescent="0.2"/>
    <row r="152" ht="14.4" customHeight="1" x14ac:dyDescent="0.2"/>
    <row r="153" ht="14.4" customHeight="1" x14ac:dyDescent="0.2"/>
    <row r="154" ht="14.4" customHeight="1" x14ac:dyDescent="0.2"/>
    <row r="155" ht="14.4" customHeight="1" x14ac:dyDescent="0.2"/>
    <row r="156" ht="14.4" customHeight="1" x14ac:dyDescent="0.2"/>
    <row r="157" ht="14.4" customHeight="1" x14ac:dyDescent="0.2"/>
    <row r="158" ht="14.4" customHeight="1" x14ac:dyDescent="0.2"/>
    <row r="159" ht="14.4" customHeight="1" x14ac:dyDescent="0.2"/>
    <row r="160" ht="14.4" customHeight="1" x14ac:dyDescent="0.2"/>
    <row r="161" ht="14.4" customHeight="1" x14ac:dyDescent="0.2"/>
    <row r="162" ht="14.4" customHeight="1" x14ac:dyDescent="0.2"/>
    <row r="163" ht="14.4" customHeight="1" x14ac:dyDescent="0.2"/>
    <row r="164" ht="14.4" customHeight="1" x14ac:dyDescent="0.2"/>
    <row r="165" ht="14.4" customHeight="1" x14ac:dyDescent="0.2"/>
    <row r="166" ht="14.4" customHeight="1" x14ac:dyDescent="0.2"/>
    <row r="167" ht="14.4" customHeight="1" x14ac:dyDescent="0.2"/>
    <row r="168" ht="14.4" customHeight="1" x14ac:dyDescent="0.2"/>
    <row r="169" ht="14.4" customHeight="1" x14ac:dyDescent="0.2"/>
    <row r="170" ht="14.4" customHeight="1" x14ac:dyDescent="0.2"/>
    <row r="171" ht="14.4" customHeight="1" x14ac:dyDescent="0.2"/>
    <row r="172" ht="14.4" customHeight="1" x14ac:dyDescent="0.2"/>
    <row r="173" ht="14.4" customHeight="1" x14ac:dyDescent="0.2"/>
    <row r="174" ht="14.4" customHeight="1" x14ac:dyDescent="0.2"/>
    <row r="175" ht="14.4" customHeight="1" x14ac:dyDescent="0.2"/>
    <row r="176" ht="14.4" customHeight="1" x14ac:dyDescent="0.2"/>
    <row r="177" spans="2:16" ht="14.4" customHeight="1" x14ac:dyDescent="0.2"/>
    <row r="178" spans="2:16" ht="14.4" customHeight="1" x14ac:dyDescent="0.2"/>
    <row r="179" spans="2:16" ht="14.4" customHeight="1" x14ac:dyDescent="0.2"/>
    <row r="180" spans="2:16" ht="14.4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6" ht="14.4" customHeight="1" x14ac:dyDescent="0.2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2:16" ht="14.4" customHeight="1" x14ac:dyDescent="0.2"/>
    <row r="183" spans="2:16" ht="14.4" customHeight="1" x14ac:dyDescent="0.2"/>
    <row r="184" spans="2:16" ht="14.4" customHeight="1" x14ac:dyDescent="0.2"/>
    <row r="185" spans="2:16" ht="14.4" customHeight="1" x14ac:dyDescent="0.2"/>
    <row r="186" spans="2:16" ht="14.4" customHeight="1" x14ac:dyDescent="0.2"/>
    <row r="187" spans="2:16" ht="14.4" customHeight="1" x14ac:dyDescent="0.2"/>
    <row r="188" spans="2:16" ht="14.4" customHeight="1" x14ac:dyDescent="0.2"/>
    <row r="189" spans="2:16" ht="14.4" customHeight="1" x14ac:dyDescent="0.2"/>
    <row r="190" spans="2:16" ht="14.4" customHeight="1" x14ac:dyDescent="0.2"/>
    <row r="191" spans="2:16" s="1" customFormat="1" ht="14.4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2:16" s="9" customFormat="1" ht="13.05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1"/>
      <c r="N192" s="1"/>
      <c r="O192" s="1"/>
      <c r="P192" s="1"/>
    </row>
    <row r="193" spans="13:16" ht="18" customHeight="1" x14ac:dyDescent="0.2">
      <c r="M193" s="9"/>
      <c r="N193" s="9"/>
      <c r="O193" s="9"/>
      <c r="P193" s="9"/>
    </row>
    <row r="194" spans="13:16" ht="27" customHeight="1" x14ac:dyDescent="0.2"/>
    <row r="195" spans="13:16" ht="13.6" customHeight="1" x14ac:dyDescent="0.2"/>
    <row r="196" spans="13:16" ht="13.6" customHeight="1" x14ac:dyDescent="0.2"/>
    <row r="197" spans="13:16" ht="13.6" customHeight="1" x14ac:dyDescent="0.2"/>
    <row r="198" spans="13:16" ht="13.6" customHeight="1" x14ac:dyDescent="0.2"/>
    <row r="199" spans="13:16" ht="13.6" customHeight="1" x14ac:dyDescent="0.2"/>
    <row r="200" spans="13:16" ht="13.6" customHeight="1" x14ac:dyDescent="0.2"/>
    <row r="201" spans="13:16" ht="13.6" customHeight="1" x14ac:dyDescent="0.2"/>
    <row r="202" spans="13:16" ht="13.6" customHeight="1" x14ac:dyDescent="0.2"/>
    <row r="203" spans="13:16" ht="13.6" customHeight="1" x14ac:dyDescent="0.2"/>
    <row r="204" spans="13:16" ht="13.6" customHeight="1" x14ac:dyDescent="0.2"/>
    <row r="205" spans="13:16" ht="13.6" customHeight="1" x14ac:dyDescent="0.2"/>
    <row r="206" spans="13:16" ht="13.6" customHeight="1" x14ac:dyDescent="0.2"/>
    <row r="207" spans="13:16" ht="13.6" customHeight="1" x14ac:dyDescent="0.2"/>
    <row r="208" spans="13:16" ht="13.6" customHeight="1" x14ac:dyDescent="0.2"/>
    <row r="209" ht="13.6" customHeight="1" x14ac:dyDescent="0.2"/>
    <row r="210" ht="13.6" customHeight="1" x14ac:dyDescent="0.2"/>
    <row r="211" ht="13.6" customHeight="1" x14ac:dyDescent="0.2"/>
    <row r="212" ht="13.6" customHeight="1" x14ac:dyDescent="0.2"/>
    <row r="213" ht="13.6" customHeight="1" x14ac:dyDescent="0.2"/>
    <row r="214" ht="13.6" customHeight="1" x14ac:dyDescent="0.2"/>
    <row r="215" ht="13.6" customHeight="1" x14ac:dyDescent="0.2"/>
    <row r="216" ht="13.6" customHeight="1" x14ac:dyDescent="0.2"/>
    <row r="217" ht="13.6" customHeight="1" x14ac:dyDescent="0.2"/>
    <row r="218" ht="13.6" customHeight="1" x14ac:dyDescent="0.2"/>
    <row r="219" ht="13.6" customHeight="1" x14ac:dyDescent="0.2"/>
    <row r="220" ht="13.6" customHeight="1" x14ac:dyDescent="0.2"/>
    <row r="221" ht="13.6" customHeight="1" x14ac:dyDescent="0.2"/>
    <row r="222" ht="13.6" customHeight="1" x14ac:dyDescent="0.2"/>
    <row r="223" ht="13.6" customHeight="1" x14ac:dyDescent="0.2"/>
    <row r="224" ht="13.6" customHeight="1" x14ac:dyDescent="0.2"/>
    <row r="225" spans="2:12" ht="13.6" customHeight="1" x14ac:dyDescent="0.2"/>
    <row r="226" spans="2:12" ht="13.6" customHeight="1" x14ac:dyDescent="0.2"/>
    <row r="227" spans="2:12" ht="13.6" customHeight="1" x14ac:dyDescent="0.2"/>
    <row r="228" spans="2:12" ht="13.6" customHeight="1" x14ac:dyDescent="0.2"/>
    <row r="229" spans="2:12" ht="13.6" customHeight="1" x14ac:dyDescent="0.2"/>
    <row r="230" spans="2:12" ht="13.6" customHeight="1" x14ac:dyDescent="0.2"/>
    <row r="231" spans="2:12" ht="13.6" customHeight="1" x14ac:dyDescent="0.2"/>
    <row r="232" spans="2:12" ht="13.6" customHeight="1" x14ac:dyDescent="0.2"/>
    <row r="233" spans="2:12" ht="13.6" customHeight="1" x14ac:dyDescent="0.2"/>
    <row r="234" spans="2:12" ht="13.6" customHeight="1" x14ac:dyDescent="0.2"/>
    <row r="235" spans="2:12" ht="13.6" customHeight="1" x14ac:dyDescent="0.2"/>
    <row r="236" spans="2:12" ht="13.6" customHeight="1" x14ac:dyDescent="0.2"/>
    <row r="237" spans="2:12" ht="13.6" customHeight="1" x14ac:dyDescent="0.2"/>
    <row r="238" spans="2:12" ht="13.6" customHeight="1" x14ac:dyDescent="0.2"/>
    <row r="239" spans="2:12" ht="13.6" customHeight="1" x14ac:dyDescent="0.2"/>
    <row r="240" spans="2:12" ht="13.6" customHeight="1" x14ac:dyDescent="0.2">
      <c r="B240"/>
      <c r="C240"/>
      <c r="D240"/>
      <c r="E240"/>
      <c r="F240"/>
      <c r="G240"/>
      <c r="H240"/>
      <c r="I240"/>
      <c r="J240"/>
      <c r="K240"/>
      <c r="L240"/>
    </row>
    <row r="241" spans="2:16" ht="13.6" customHeight="1" x14ac:dyDescent="0.2"/>
    <row r="242" spans="2:16" ht="13.6" customHeight="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1"/>
    </row>
    <row r="243" spans="2:16" ht="13.6" customHeight="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1"/>
    </row>
    <row r="244" spans="2:16" ht="13.6" customHeight="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1"/>
    </row>
    <row r="245" spans="2:16" ht="13.6" customHeight="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1"/>
    </row>
    <row r="246" spans="2:16" ht="13.6" customHeight="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1"/>
    </row>
    <row r="247" spans="2:16" ht="13.6" customHeight="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1"/>
    </row>
    <row r="248" spans="2:16" ht="13.6" customHeight="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</row>
    <row r="249" spans="2:16" ht="13.6" customHeight="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</row>
    <row r="250" spans="2:16" ht="13.6" customHeight="1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1"/>
    </row>
    <row r="251" spans="2:16" customFormat="1" ht="13.6" customHeight="1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1"/>
      <c r="M251" s="3"/>
      <c r="N251" s="3"/>
      <c r="O251" s="3"/>
      <c r="P251" s="3"/>
    </row>
    <row r="252" spans="2:16" ht="14.9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/>
      <c r="N252"/>
      <c r="O252"/>
      <c r="P252"/>
    </row>
    <row r="253" spans="2:16" s="1" customFormat="1" ht="18" customHeight="1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2:16" s="1" customFormat="1" ht="18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2:16" s="1" customFormat="1" ht="18" customHeight="1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2:16" s="1" customFormat="1" ht="18" customHeight="1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2:16" s="1" customFormat="1" ht="18" customHeight="1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2:16" s="1" customFormat="1" ht="18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2:16" ht="18" customHeight="1" x14ac:dyDescent="0.2">
      <c r="M259" s="1"/>
      <c r="N259" s="1"/>
      <c r="O259" s="1"/>
      <c r="P259" s="1"/>
    </row>
    <row r="261" spans="2:16" s="1" customFormat="1" ht="18" customHeight="1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2:16" s="1" customFormat="1" ht="18" customHeight="1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2:16" s="1" customFormat="1" ht="18" customHeight="1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2:16" ht="18" customHeight="1" x14ac:dyDescent="0.2">
      <c r="M264" s="1"/>
      <c r="N264" s="1"/>
      <c r="O264" s="1"/>
      <c r="P264" s="1"/>
    </row>
    <row r="265" spans="2:16" ht="14.95" customHeight="1" x14ac:dyDescent="0.2"/>
    <row r="266" spans="2:16" ht="14.95" customHeight="1" x14ac:dyDescent="0.2"/>
    <row r="267" spans="2:16" ht="14.95" customHeight="1" x14ac:dyDescent="0.2"/>
    <row r="268" spans="2:16" ht="14.95" customHeight="1" x14ac:dyDescent="0.2"/>
    <row r="269" spans="2:16" ht="14.95" customHeight="1" x14ac:dyDescent="0.2"/>
    <row r="270" spans="2:16" ht="14.95" customHeight="1" x14ac:dyDescent="0.2"/>
    <row r="271" spans="2:16" ht="14.95" customHeight="1" x14ac:dyDescent="0.2"/>
    <row r="272" spans="2:16" ht="14.95" customHeight="1" x14ac:dyDescent="0.2"/>
    <row r="273" ht="14.95" customHeight="1" x14ac:dyDescent="0.2"/>
    <row r="274" ht="14.95" customHeight="1" x14ac:dyDescent="0.2"/>
    <row r="275" ht="14.95" customHeight="1" x14ac:dyDescent="0.2"/>
    <row r="276" ht="14.95" customHeight="1" x14ac:dyDescent="0.2"/>
    <row r="277" ht="14.95" customHeight="1" x14ac:dyDescent="0.2"/>
    <row r="278" ht="14.95" customHeight="1" x14ac:dyDescent="0.2"/>
    <row r="279" ht="14.95" customHeight="1" x14ac:dyDescent="0.2"/>
    <row r="280" ht="14.95" customHeight="1" x14ac:dyDescent="0.2"/>
    <row r="281" ht="14.95" customHeight="1" x14ac:dyDescent="0.2"/>
    <row r="282" ht="14.95" customHeight="1" x14ac:dyDescent="0.2"/>
    <row r="283" ht="14.95" customHeight="1" x14ac:dyDescent="0.2"/>
    <row r="284" ht="14.95" customHeight="1" x14ac:dyDescent="0.2"/>
    <row r="285" ht="14.95" customHeight="1" x14ac:dyDescent="0.2"/>
    <row r="286" ht="14.95" customHeight="1" x14ac:dyDescent="0.2"/>
    <row r="287" ht="14.95" customHeight="1" x14ac:dyDescent="0.2"/>
    <row r="288" ht="14.95" customHeight="1" x14ac:dyDescent="0.2"/>
    <row r="289" ht="14.95" customHeight="1" x14ac:dyDescent="0.2"/>
    <row r="290" ht="14.95" customHeight="1" x14ac:dyDescent="0.2"/>
    <row r="291" ht="14.9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4"/>
  <printOptions horizontalCentered="1"/>
  <pageMargins left="0.19685039370078741" right="0.19685039370078741" top="0.11811023622047245" bottom="0.19685039370078741" header="0.35433070866141736" footer="0.31496062992125984"/>
  <pageSetup paperSize="9" scale="105" fitToWidth="0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8"/>
  <sheetViews>
    <sheetView showGridLines="0" view="pageBreakPreview" zoomScaleNormal="100" zoomScaleSheetLayoutView="100" workbookViewId="0">
      <selection activeCell="AC17" sqref="AC17"/>
    </sheetView>
  </sheetViews>
  <sheetFormatPr defaultColWidth="9" defaultRowHeight="18" customHeight="1" x14ac:dyDescent="0.2"/>
  <cols>
    <col min="1" max="1" width="1.09765625" style="3" customWidth="1"/>
    <col min="2" max="8" width="2.09765625" style="3" customWidth="1"/>
    <col min="9" max="9" width="18.8984375" style="3" customWidth="1"/>
    <col min="10" max="13" width="15" style="3" customWidth="1"/>
    <col min="14" max="14" width="1" style="3" customWidth="1"/>
    <col min="15" max="16384" width="9" style="3"/>
  </cols>
  <sheetData>
    <row r="1" spans="1:13" ht="18" customHeight="1" x14ac:dyDescent="0.2">
      <c r="B1" s="421" t="s">
        <v>162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ht="23.3" customHeight="1" x14ac:dyDescent="0.25">
      <c r="A2" s="13"/>
      <c r="B2" s="422" t="s">
        <v>149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3" ht="15.8" customHeight="1" x14ac:dyDescent="0.25">
      <c r="A3" s="15"/>
      <c r="B3" s="423" t="s">
        <v>739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3" ht="15.8" customHeight="1" x14ac:dyDescent="0.25">
      <c r="A4" s="15"/>
      <c r="B4" s="423" t="s">
        <v>740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3" ht="15.8" customHeight="1" thickBot="1" x14ac:dyDescent="0.3">
      <c r="A5" s="15"/>
      <c r="B5" s="12"/>
      <c r="C5" s="13"/>
      <c r="D5" s="13"/>
      <c r="E5" s="13"/>
      <c r="F5" s="13"/>
      <c r="G5" s="13"/>
      <c r="H5" s="13"/>
      <c r="I5" s="14"/>
      <c r="J5" s="13"/>
      <c r="K5" s="13"/>
      <c r="L5" s="13"/>
      <c r="M5" s="16" t="s">
        <v>168</v>
      </c>
    </row>
    <row r="6" spans="1:13" ht="12.75" customHeight="1" x14ac:dyDescent="0.2">
      <c r="B6" s="437" t="s">
        <v>0</v>
      </c>
      <c r="C6" s="438"/>
      <c r="D6" s="438"/>
      <c r="E6" s="438"/>
      <c r="F6" s="438"/>
      <c r="G6" s="438"/>
      <c r="H6" s="438"/>
      <c r="I6" s="439"/>
      <c r="J6" s="441" t="s">
        <v>79</v>
      </c>
      <c r="K6" s="11"/>
      <c r="L6" s="11"/>
      <c r="M6" s="36"/>
    </row>
    <row r="7" spans="1:13" ht="29.25" customHeight="1" thickBot="1" x14ac:dyDescent="0.25">
      <c r="B7" s="440"/>
      <c r="C7" s="430"/>
      <c r="D7" s="430"/>
      <c r="E7" s="430"/>
      <c r="F7" s="430"/>
      <c r="G7" s="430"/>
      <c r="H7" s="430"/>
      <c r="I7" s="431"/>
      <c r="J7" s="442"/>
      <c r="K7" s="37" t="s">
        <v>80</v>
      </c>
      <c r="L7" s="37" t="s">
        <v>156</v>
      </c>
      <c r="M7" s="38" t="s">
        <v>164</v>
      </c>
    </row>
    <row r="8" spans="1:13" ht="15.95" customHeight="1" x14ac:dyDescent="0.2">
      <c r="A8" s="9"/>
      <c r="B8" s="39" t="s">
        <v>81</v>
      </c>
      <c r="C8" s="40"/>
      <c r="D8" s="40"/>
      <c r="E8" s="40"/>
      <c r="F8" s="40"/>
      <c r="G8" s="40"/>
      <c r="H8" s="40"/>
      <c r="I8" s="41"/>
      <c r="J8" s="364">
        <f t="shared" ref="J8:J13" si="0">SUM(K8:M8)</f>
        <v>6377764407</v>
      </c>
      <c r="K8" s="365">
        <v>8179336091</v>
      </c>
      <c r="L8" s="366">
        <v>-1801571684</v>
      </c>
      <c r="M8" s="367">
        <v>0</v>
      </c>
    </row>
    <row r="9" spans="1:13" ht="15.95" customHeight="1" x14ac:dyDescent="0.2">
      <c r="A9" s="9"/>
      <c r="B9" s="23"/>
      <c r="C9" s="24" t="s">
        <v>82</v>
      </c>
      <c r="D9" s="24"/>
      <c r="E9" s="24"/>
      <c r="F9" s="24"/>
      <c r="G9" s="24"/>
      <c r="H9" s="24"/>
      <c r="J9" s="368">
        <f>SUM(K9:M9)</f>
        <v>-3033377614</v>
      </c>
      <c r="K9" s="42"/>
      <c r="L9" s="369">
        <v>-3033377614</v>
      </c>
      <c r="M9" s="370">
        <v>0</v>
      </c>
    </row>
    <row r="10" spans="1:13" ht="15.95" customHeight="1" x14ac:dyDescent="0.2">
      <c r="B10" s="43"/>
      <c r="C10" s="3" t="s">
        <v>83</v>
      </c>
      <c r="J10" s="371">
        <f>SUM(K10:M10)</f>
        <v>2853999437</v>
      </c>
      <c r="K10" s="42"/>
      <c r="L10" s="372">
        <f>SUM(L11:L12)</f>
        <v>2853999437</v>
      </c>
      <c r="M10" s="44">
        <f>SUM(M11:M12)</f>
        <v>0</v>
      </c>
    </row>
    <row r="11" spans="1:13" ht="15.95" customHeight="1" x14ac:dyDescent="0.2">
      <c r="B11" s="45"/>
      <c r="D11" s="46" t="s">
        <v>84</v>
      </c>
      <c r="E11" s="46"/>
      <c r="F11" s="46"/>
      <c r="G11" s="46"/>
      <c r="H11" s="46"/>
      <c r="J11" s="371">
        <f t="shared" ref="J11:J12" si="1">SUM(K11:M11)</f>
        <v>1638976074</v>
      </c>
      <c r="K11" s="42"/>
      <c r="L11" s="369">
        <v>1638976074</v>
      </c>
      <c r="M11" s="358">
        <v>0</v>
      </c>
    </row>
    <row r="12" spans="1:13" ht="15.95" customHeight="1" x14ac:dyDescent="0.2">
      <c r="B12" s="47"/>
      <c r="C12" s="48"/>
      <c r="D12" s="48" t="s">
        <v>85</v>
      </c>
      <c r="E12" s="48"/>
      <c r="F12" s="48"/>
      <c r="G12" s="48"/>
      <c r="H12" s="48"/>
      <c r="I12" s="49"/>
      <c r="J12" s="373">
        <f t="shared" si="1"/>
        <v>1215023363</v>
      </c>
      <c r="K12" s="50"/>
      <c r="L12" s="374">
        <v>1215023363</v>
      </c>
      <c r="M12" s="375">
        <v>0</v>
      </c>
    </row>
    <row r="13" spans="1:13" ht="15.95" customHeight="1" x14ac:dyDescent="0.2">
      <c r="B13" s="27"/>
      <c r="C13" s="51" t="s">
        <v>165</v>
      </c>
      <c r="D13" s="52"/>
      <c r="E13" s="51"/>
      <c r="F13" s="51"/>
      <c r="G13" s="51"/>
      <c r="H13" s="51"/>
      <c r="I13" s="29"/>
      <c r="J13" s="376">
        <f t="shared" si="0"/>
        <v>-179378177</v>
      </c>
      <c r="K13" s="377"/>
      <c r="L13" s="378">
        <f>L9+L10</f>
        <v>-179378177</v>
      </c>
      <c r="M13" s="360">
        <f>M9+M10</f>
        <v>0</v>
      </c>
    </row>
    <row r="14" spans="1:13" ht="15.95" customHeight="1" x14ac:dyDescent="0.2">
      <c r="B14" s="23"/>
      <c r="C14" s="53" t="s">
        <v>86</v>
      </c>
      <c r="D14" s="53"/>
      <c r="E14" s="53"/>
      <c r="F14" s="46"/>
      <c r="G14" s="46"/>
      <c r="H14" s="46"/>
      <c r="J14" s="42"/>
      <c r="K14" s="371">
        <f>SUM(K15:K18)</f>
        <v>-135822905</v>
      </c>
      <c r="L14" s="372">
        <f>SUM(L15:L18)</f>
        <v>135822905</v>
      </c>
      <c r="M14" s="54"/>
    </row>
    <row r="15" spans="1:13" ht="15.95" customHeight="1" x14ac:dyDescent="0.2">
      <c r="B15" s="23"/>
      <c r="C15" s="53"/>
      <c r="D15" s="53" t="s">
        <v>87</v>
      </c>
      <c r="E15" s="46"/>
      <c r="F15" s="46"/>
      <c r="G15" s="46"/>
      <c r="H15" s="46"/>
      <c r="J15" s="42"/>
      <c r="K15" s="371">
        <f>129615200+598228+40424+1454173+6443934+4634520+52641486+15096333</f>
        <v>210524298</v>
      </c>
      <c r="L15" s="372">
        <f>-K15</f>
        <v>-210524298</v>
      </c>
      <c r="M15" s="54"/>
    </row>
    <row r="16" spans="1:13" ht="15.95" customHeight="1" x14ac:dyDescent="0.2">
      <c r="B16" s="23"/>
      <c r="C16" s="53"/>
      <c r="D16" s="53" t="s">
        <v>88</v>
      </c>
      <c r="E16" s="53"/>
      <c r="F16" s="46"/>
      <c r="G16" s="46"/>
      <c r="H16" s="46"/>
      <c r="J16" s="42"/>
      <c r="K16" s="371">
        <f>-295707528-24469-297026-8933-691170-7132436-5111960-2009511-35561613</f>
        <v>-346544646</v>
      </c>
      <c r="L16" s="372">
        <f>-K16</f>
        <v>346544646</v>
      </c>
      <c r="M16" s="54"/>
    </row>
    <row r="17" spans="2:14" ht="15.95" customHeight="1" x14ac:dyDescent="0.2">
      <c r="B17" s="23"/>
      <c r="C17" s="53"/>
      <c r="D17" s="53" t="s">
        <v>89</v>
      </c>
      <c r="E17" s="53"/>
      <c r="F17" s="46"/>
      <c r="G17" s="46"/>
      <c r="H17" s="46"/>
      <c r="J17" s="42"/>
      <c r="K17" s="371">
        <f>26889701+2834178+213437+347610+104250+680000+531543+17400000</f>
        <v>49000719</v>
      </c>
      <c r="L17" s="372">
        <f>-K17</f>
        <v>-49000719</v>
      </c>
      <c r="M17" s="54"/>
    </row>
    <row r="18" spans="2:14" ht="15.95" customHeight="1" x14ac:dyDescent="0.2">
      <c r="B18" s="23"/>
      <c r="C18" s="53"/>
      <c r="D18" s="53" t="s">
        <v>90</v>
      </c>
      <c r="E18" s="53"/>
      <c r="F18" s="46"/>
      <c r="G18" s="55"/>
      <c r="H18" s="46"/>
      <c r="J18" s="42"/>
      <c r="K18" s="371">
        <f>-33332780-6266726-115273-3803200-193759-5091538</f>
        <v>-48803276</v>
      </c>
      <c r="L18" s="372">
        <f>-K18</f>
        <v>48803276</v>
      </c>
      <c r="M18" s="54"/>
    </row>
    <row r="19" spans="2:14" ht="15.95" customHeight="1" x14ac:dyDescent="0.2">
      <c r="B19" s="23"/>
      <c r="C19" s="53" t="s">
        <v>91</v>
      </c>
      <c r="D19" s="46"/>
      <c r="E19" s="46"/>
      <c r="F19" s="46"/>
      <c r="G19" s="46"/>
      <c r="H19" s="46"/>
      <c r="J19" s="379">
        <v>0</v>
      </c>
      <c r="K19" s="371"/>
      <c r="L19" s="42"/>
      <c r="M19" s="54"/>
    </row>
    <row r="20" spans="2:14" ht="15.95" customHeight="1" x14ac:dyDescent="0.2">
      <c r="B20" s="23"/>
      <c r="C20" s="53" t="s">
        <v>92</v>
      </c>
      <c r="D20" s="53"/>
      <c r="E20" s="46"/>
      <c r="F20" s="46"/>
      <c r="G20" s="46"/>
      <c r="H20" s="46"/>
      <c r="J20" s="379">
        <v>0</v>
      </c>
      <c r="K20" s="371"/>
      <c r="L20" s="42"/>
      <c r="M20" s="54"/>
    </row>
    <row r="21" spans="2:14" ht="15.95" customHeight="1" x14ac:dyDescent="0.2">
      <c r="B21" s="23"/>
      <c r="C21" s="53" t="s">
        <v>158</v>
      </c>
      <c r="D21" s="53"/>
      <c r="E21" s="46"/>
      <c r="F21" s="46"/>
      <c r="G21" s="46"/>
      <c r="H21" s="46"/>
      <c r="J21" s="379">
        <v>0</v>
      </c>
      <c r="K21" s="42"/>
      <c r="L21" s="42"/>
      <c r="M21" s="358">
        <v>0</v>
      </c>
    </row>
    <row r="22" spans="2:14" ht="15.95" customHeight="1" x14ac:dyDescent="0.2">
      <c r="B22" s="23"/>
      <c r="C22" s="53" t="s">
        <v>159</v>
      </c>
      <c r="D22" s="53"/>
      <c r="E22" s="46"/>
      <c r="F22" s="46"/>
      <c r="G22" s="46"/>
      <c r="H22" s="46"/>
      <c r="J22" s="379">
        <v>0</v>
      </c>
      <c r="K22" s="42"/>
      <c r="L22" s="42"/>
      <c r="M22" s="358">
        <v>0</v>
      </c>
    </row>
    <row r="23" spans="2:14" ht="15.95" customHeight="1" x14ac:dyDescent="0.2">
      <c r="B23" s="23"/>
      <c r="C23" s="53" t="s">
        <v>169</v>
      </c>
      <c r="D23" s="53"/>
      <c r="E23" s="46"/>
      <c r="F23" s="46"/>
      <c r="G23" s="46"/>
      <c r="H23" s="46"/>
      <c r="J23" s="379">
        <v>40691933</v>
      </c>
      <c r="K23" s="371">
        <f>-58972+365-664748+16142401-2126831-719912-7110829+32048831</f>
        <v>37510305</v>
      </c>
      <c r="L23" s="372">
        <f>-715444+723+664747+3351164+309670+351614+94762-875608</f>
        <v>3181628</v>
      </c>
      <c r="M23" s="54"/>
    </row>
    <row r="24" spans="2:14" ht="15.95" customHeight="1" x14ac:dyDescent="0.2">
      <c r="B24" s="47"/>
      <c r="C24" s="48" t="s">
        <v>14</v>
      </c>
      <c r="D24" s="48"/>
      <c r="E24" s="48"/>
      <c r="F24" s="56"/>
      <c r="G24" s="56"/>
      <c r="H24" s="56"/>
      <c r="I24" s="49"/>
      <c r="J24" s="380">
        <v>39387601</v>
      </c>
      <c r="K24" s="373">
        <v>39350000</v>
      </c>
      <c r="L24" s="391">
        <v>37601</v>
      </c>
      <c r="M24" s="381"/>
      <c r="N24" s="24"/>
    </row>
    <row r="25" spans="2:14" ht="15.95" customHeight="1" thickBot="1" x14ac:dyDescent="0.25">
      <c r="B25" s="57"/>
      <c r="C25" s="58" t="s">
        <v>93</v>
      </c>
      <c r="D25" s="59"/>
      <c r="E25" s="60"/>
      <c r="F25" s="60"/>
      <c r="G25" s="61"/>
      <c r="H25" s="60"/>
      <c r="I25" s="62"/>
      <c r="J25" s="382">
        <f>SUM(K25:M25)</f>
        <v>-99298643</v>
      </c>
      <c r="K25" s="382">
        <f>K26-K8</f>
        <v>-58962600</v>
      </c>
      <c r="L25" s="383">
        <f>L26-L8</f>
        <v>-40336043</v>
      </c>
      <c r="M25" s="384">
        <f>M13+M14+M19+M20+M21+M22+M24</f>
        <v>0</v>
      </c>
      <c r="N25" s="24"/>
    </row>
    <row r="26" spans="2:14" ht="15.95" customHeight="1" thickBot="1" x14ac:dyDescent="0.25">
      <c r="B26" s="63" t="s">
        <v>94</v>
      </c>
      <c r="C26" s="64"/>
      <c r="D26" s="64"/>
      <c r="E26" s="64"/>
      <c r="F26" s="65"/>
      <c r="G26" s="65"/>
      <c r="H26" s="65"/>
      <c r="I26" s="32"/>
      <c r="J26" s="385">
        <f>SUM(K26:M26)</f>
        <v>6278465764</v>
      </c>
      <c r="K26" s="385">
        <f>連結賃借対照表!Z24</f>
        <v>8120373491</v>
      </c>
      <c r="L26" s="386">
        <f>連結賃借対照表!Z25</f>
        <v>-1841907727</v>
      </c>
      <c r="M26" s="387">
        <f>連結賃借対照表!Z26</f>
        <v>0</v>
      </c>
      <c r="N26" s="24"/>
    </row>
    <row r="27" spans="2:14" ht="6.8" customHeight="1" x14ac:dyDescent="0.2">
      <c r="B27" s="17"/>
      <c r="C27" s="18"/>
      <c r="D27" s="18"/>
      <c r="E27" s="18"/>
      <c r="F27" s="18"/>
      <c r="G27" s="18"/>
      <c r="H27" s="18"/>
      <c r="I27" s="18"/>
      <c r="M27" s="388"/>
      <c r="N27" s="2"/>
    </row>
    <row r="28" spans="2:14" ht="15.65" customHeight="1" x14ac:dyDescent="0.2">
      <c r="B28" s="19"/>
      <c r="C28" s="19"/>
      <c r="D28" s="19"/>
      <c r="E28" s="19"/>
      <c r="F28" s="19"/>
      <c r="G28" s="19"/>
      <c r="H28" s="19"/>
      <c r="I28" s="19"/>
      <c r="M28" s="388"/>
      <c r="N28" s="2"/>
    </row>
    <row r="29" spans="2:14" ht="15.65" customHeight="1" x14ac:dyDescent="0.2">
      <c r="B29" s="19"/>
      <c r="C29" s="19"/>
      <c r="D29" s="19"/>
      <c r="E29" s="19"/>
      <c r="F29" s="19"/>
      <c r="G29" s="19"/>
      <c r="H29" s="19"/>
      <c r="I29" s="19"/>
    </row>
    <row r="30" spans="2:14" ht="15.65" customHeight="1" x14ac:dyDescent="0.2">
      <c r="K30" s="21"/>
      <c r="L30" s="21"/>
      <c r="M30" s="21"/>
    </row>
    <row r="31" spans="2:14" ht="15.65" customHeight="1" x14ac:dyDescent="0.2"/>
    <row r="32" spans="2:14" ht="15.65" customHeight="1" x14ac:dyDescent="0.2"/>
    <row r="33" spans="12:20" ht="15.65" customHeight="1" x14ac:dyDescent="0.2">
      <c r="L33" s="21"/>
      <c r="T33"/>
    </row>
    <row r="34" spans="12:20" ht="15.65" customHeight="1" x14ac:dyDescent="0.2"/>
    <row r="35" spans="12:20" ht="15.65" customHeight="1" x14ac:dyDescent="0.2"/>
    <row r="36" spans="12:20" ht="15.65" customHeight="1" x14ac:dyDescent="0.2"/>
    <row r="37" spans="12:20" ht="15.65" customHeight="1" x14ac:dyDescent="0.2"/>
    <row r="38" spans="12:20" ht="15.65" customHeight="1" x14ac:dyDescent="0.2"/>
    <row r="39" spans="12:20" ht="15.65" customHeight="1" x14ac:dyDescent="0.2"/>
    <row r="40" spans="12:20" ht="15.65" customHeight="1" x14ac:dyDescent="0.2"/>
    <row r="41" spans="12:20" ht="15.65" customHeight="1" x14ac:dyDescent="0.2"/>
    <row r="42" spans="12:20" ht="15.65" customHeight="1" x14ac:dyDescent="0.2"/>
    <row r="43" spans="12:20" ht="15.65" customHeight="1" x14ac:dyDescent="0.2"/>
    <row r="44" spans="12:20" ht="15.65" customHeight="1" x14ac:dyDescent="0.2"/>
    <row r="45" spans="12:20" ht="15.65" customHeight="1" x14ac:dyDescent="0.2"/>
    <row r="46" spans="12:20" ht="15.65" customHeight="1" x14ac:dyDescent="0.2"/>
    <row r="47" spans="12:20" ht="15.65" customHeight="1" x14ac:dyDescent="0.2"/>
    <row r="48" spans="12:20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15.65" customHeight="1" x14ac:dyDescent="0.2"/>
    <row r="58" spans="2:9" ht="15.65" customHeight="1" x14ac:dyDescent="0.2"/>
    <row r="59" spans="2:9" ht="15.65" customHeight="1" x14ac:dyDescent="0.2"/>
    <row r="60" spans="2:9" ht="21.05" customHeight="1" x14ac:dyDescent="0.2"/>
    <row r="61" spans="2:9" ht="4.5999999999999996" customHeight="1" x14ac:dyDescent="0.2"/>
    <row r="62" spans="2:9" ht="15.8" customHeight="1" x14ac:dyDescent="0.2">
      <c r="B62" s="1"/>
      <c r="C62" s="1"/>
      <c r="D62" s="1"/>
      <c r="E62" s="1"/>
      <c r="F62" s="1"/>
      <c r="G62" s="1"/>
      <c r="H62" s="1"/>
      <c r="I62" s="1"/>
    </row>
    <row r="63" spans="2:9" ht="15.65" customHeight="1" x14ac:dyDescent="0.2">
      <c r="B63" s="9"/>
      <c r="C63" s="9"/>
      <c r="D63" s="9"/>
      <c r="E63" s="9"/>
      <c r="F63" s="9"/>
      <c r="G63" s="9"/>
      <c r="H63" s="9"/>
      <c r="I63" s="9"/>
    </row>
    <row r="64" spans="2:9" ht="15.65" customHeight="1" x14ac:dyDescent="0.2"/>
    <row r="65" spans="2:13" ht="15.65" customHeight="1" x14ac:dyDescent="0.2"/>
    <row r="66" spans="2:13" ht="15.65" customHeight="1" x14ac:dyDescent="0.2"/>
    <row r="67" spans="2:13" ht="15.65" customHeight="1" x14ac:dyDescent="0.2"/>
    <row r="68" spans="2:13" s="9" customFormat="1" ht="13.05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ht="18" customHeight="1" x14ac:dyDescent="0.2">
      <c r="J69" s="9"/>
      <c r="K69" s="9"/>
      <c r="L69" s="9"/>
      <c r="M69" s="9"/>
    </row>
    <row r="70" spans="2:13" ht="27" customHeight="1" x14ac:dyDescent="0.2"/>
    <row r="102" spans="2:13" s="1" customFormat="1" ht="18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13" s="9" customFormat="1" ht="13.05" customHeight="1" x14ac:dyDescent="0.2"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1"/>
      <c r="M103" s="1"/>
    </row>
    <row r="104" spans="2:13" ht="18" customHeight="1" x14ac:dyDescent="0.2">
      <c r="J104" s="9"/>
      <c r="K104" s="9"/>
      <c r="L104" s="9"/>
      <c r="M104" s="9"/>
    </row>
    <row r="105" spans="2:13" ht="27" customHeight="1" x14ac:dyDescent="0.2"/>
    <row r="116" spans="2:9" ht="18" customHeight="1" x14ac:dyDescent="0.2">
      <c r="B116" s="1"/>
      <c r="C116" s="1"/>
      <c r="D116" s="1"/>
      <c r="E116" s="1"/>
      <c r="F116" s="1"/>
      <c r="G116" s="1"/>
      <c r="H116" s="1"/>
      <c r="I116" s="1"/>
    </row>
    <row r="117" spans="2:9" ht="18" customHeight="1" x14ac:dyDescent="0.2">
      <c r="B117" s="9"/>
      <c r="C117" s="9"/>
      <c r="D117" s="9"/>
      <c r="E117" s="9"/>
      <c r="F117" s="9"/>
      <c r="G117" s="9"/>
      <c r="H117" s="9"/>
      <c r="I117" s="9"/>
    </row>
    <row r="144" spans="2:13" s="1" customFormat="1" ht="18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2:13" s="9" customFormat="1" ht="13.05" customHeight="1" x14ac:dyDescent="0.2">
      <c r="B145" s="3"/>
      <c r="C145" s="3"/>
      <c r="D145" s="3"/>
      <c r="E145" s="3"/>
      <c r="F145" s="3"/>
      <c r="G145" s="3"/>
      <c r="H145" s="3"/>
      <c r="I145" s="3"/>
      <c r="J145" s="1"/>
      <c r="K145" s="1"/>
      <c r="L145" s="1"/>
      <c r="M145" s="1"/>
    </row>
    <row r="146" spans="2:13" ht="18" customHeight="1" x14ac:dyDescent="0.2">
      <c r="J146" s="9"/>
      <c r="K146" s="9"/>
      <c r="L146" s="9"/>
      <c r="M146" s="9"/>
    </row>
    <row r="147" spans="2:13" ht="27" customHeight="1" x14ac:dyDescent="0.2"/>
    <row r="148" spans="2:13" ht="14.4" customHeight="1" x14ac:dyDescent="0.2"/>
    <row r="149" spans="2:13" ht="14.4" customHeight="1" x14ac:dyDescent="0.2"/>
    <row r="150" spans="2:13" ht="14.4" customHeight="1" x14ac:dyDescent="0.2"/>
    <row r="151" spans="2:13" ht="14.4" customHeight="1" x14ac:dyDescent="0.2"/>
    <row r="152" spans="2:13" ht="14.4" customHeight="1" x14ac:dyDescent="0.2"/>
    <row r="153" spans="2:13" ht="14.4" customHeight="1" x14ac:dyDescent="0.2"/>
    <row r="154" spans="2:13" ht="14.4" customHeight="1" x14ac:dyDescent="0.2"/>
    <row r="155" spans="2:13" ht="14.4" customHeight="1" x14ac:dyDescent="0.2"/>
    <row r="156" spans="2:13" ht="14.4" customHeight="1" x14ac:dyDescent="0.2"/>
    <row r="157" spans="2:13" ht="14.4" customHeight="1" x14ac:dyDescent="0.2"/>
    <row r="158" spans="2:13" ht="14.4" customHeight="1" x14ac:dyDescent="0.2"/>
    <row r="159" spans="2:13" ht="14.4" customHeight="1" x14ac:dyDescent="0.2"/>
    <row r="160" spans="2:13" ht="14.4" customHeight="1" x14ac:dyDescent="0.2"/>
    <row r="161" spans="2:9" ht="14.4" customHeight="1" x14ac:dyDescent="0.2"/>
    <row r="162" spans="2:9" ht="14.4" customHeight="1" x14ac:dyDescent="0.2"/>
    <row r="163" spans="2:9" ht="14.4" customHeight="1" x14ac:dyDescent="0.2"/>
    <row r="164" spans="2:9" ht="14.4" customHeight="1" x14ac:dyDescent="0.2"/>
    <row r="165" spans="2:9" ht="14.4" customHeight="1" x14ac:dyDescent="0.2"/>
    <row r="166" spans="2:9" ht="14.4" customHeight="1" x14ac:dyDescent="0.2"/>
    <row r="167" spans="2:9" ht="14.4" customHeight="1" x14ac:dyDescent="0.2"/>
    <row r="168" spans="2:9" ht="14.4" customHeight="1" x14ac:dyDescent="0.2"/>
    <row r="169" spans="2:9" ht="14.4" customHeight="1" x14ac:dyDescent="0.2"/>
    <row r="170" spans="2:9" ht="14.4" customHeight="1" x14ac:dyDescent="0.2"/>
    <row r="171" spans="2:9" ht="14.4" customHeight="1" x14ac:dyDescent="0.2"/>
    <row r="172" spans="2:9" ht="14.4" customHeight="1" x14ac:dyDescent="0.2"/>
    <row r="173" spans="2:9" ht="14.4" customHeight="1" x14ac:dyDescent="0.2"/>
    <row r="174" spans="2:9" ht="14.4" customHeight="1" x14ac:dyDescent="0.2"/>
    <row r="175" spans="2:9" ht="14.4" customHeight="1" x14ac:dyDescent="0.2"/>
    <row r="176" spans="2:9" ht="14.4" customHeight="1" x14ac:dyDescent="0.2">
      <c r="B176"/>
      <c r="C176"/>
      <c r="D176"/>
      <c r="E176"/>
      <c r="F176"/>
      <c r="G176"/>
      <c r="H176"/>
      <c r="I176"/>
    </row>
    <row r="177" spans="2:9" ht="14.4" customHeight="1" x14ac:dyDescent="0.2"/>
    <row r="178" spans="2:9" ht="14.4" customHeight="1" x14ac:dyDescent="0.2">
      <c r="B178" s="20"/>
      <c r="C178" s="20"/>
      <c r="D178" s="20"/>
      <c r="E178" s="20"/>
      <c r="F178" s="20"/>
      <c r="G178" s="20"/>
      <c r="H178" s="20"/>
      <c r="I178" s="20"/>
    </row>
    <row r="179" spans="2:9" ht="14.4" customHeight="1" x14ac:dyDescent="0.2">
      <c r="B179" s="20"/>
      <c r="C179" s="20"/>
      <c r="D179" s="20"/>
      <c r="E179" s="20"/>
      <c r="F179" s="20"/>
      <c r="G179" s="20"/>
      <c r="H179" s="20"/>
      <c r="I179" s="20"/>
    </row>
    <row r="180" spans="2:9" ht="14.4" customHeight="1" x14ac:dyDescent="0.2">
      <c r="B180" s="20"/>
      <c r="C180" s="20"/>
      <c r="D180" s="20"/>
      <c r="E180" s="20"/>
      <c r="F180" s="20"/>
      <c r="G180" s="20"/>
      <c r="H180" s="20"/>
      <c r="I180" s="20"/>
    </row>
    <row r="181" spans="2:9" ht="14.4" customHeight="1" x14ac:dyDescent="0.2">
      <c r="B181" s="20"/>
      <c r="C181" s="20"/>
      <c r="D181" s="20"/>
      <c r="E181" s="20"/>
      <c r="F181" s="20"/>
      <c r="G181" s="20"/>
      <c r="H181" s="20"/>
      <c r="I181" s="20"/>
    </row>
    <row r="182" spans="2:9" ht="14.4" customHeight="1" x14ac:dyDescent="0.2">
      <c r="B182" s="20"/>
      <c r="C182" s="20"/>
      <c r="D182" s="20"/>
      <c r="E182" s="20"/>
      <c r="F182" s="20"/>
      <c r="G182" s="20"/>
      <c r="H182" s="20"/>
      <c r="I182" s="20"/>
    </row>
    <row r="183" spans="2:9" ht="14.4" customHeight="1" x14ac:dyDescent="0.2">
      <c r="B183" s="20"/>
      <c r="C183" s="20"/>
      <c r="D183" s="20"/>
      <c r="E183" s="20"/>
      <c r="F183" s="20"/>
      <c r="G183" s="20"/>
      <c r="H183" s="20"/>
      <c r="I183" s="20"/>
    </row>
    <row r="184" spans="2:9" ht="14.4" customHeight="1" x14ac:dyDescent="0.2">
      <c r="B184" s="20"/>
      <c r="C184" s="20"/>
      <c r="D184" s="20"/>
      <c r="E184" s="20"/>
      <c r="F184" s="20"/>
      <c r="G184" s="20"/>
      <c r="H184" s="20"/>
      <c r="I184" s="20"/>
    </row>
    <row r="185" spans="2:9" ht="14.4" customHeight="1" x14ac:dyDescent="0.2">
      <c r="B185" s="20"/>
      <c r="C185" s="20"/>
      <c r="D185" s="20"/>
      <c r="E185" s="20"/>
      <c r="F185" s="20"/>
      <c r="G185" s="20"/>
      <c r="H185" s="20"/>
      <c r="I185" s="20"/>
    </row>
    <row r="186" spans="2:9" ht="14.4" customHeight="1" x14ac:dyDescent="0.2">
      <c r="B186" s="20"/>
      <c r="C186" s="20"/>
      <c r="D186" s="20"/>
      <c r="E186" s="20"/>
      <c r="F186" s="20"/>
      <c r="G186" s="20"/>
      <c r="H186" s="20"/>
      <c r="I186" s="20"/>
    </row>
    <row r="187" spans="2:9" ht="14.4" customHeight="1" x14ac:dyDescent="0.2">
      <c r="B187" s="20"/>
      <c r="C187" s="20"/>
      <c r="D187" s="20"/>
      <c r="E187" s="20"/>
      <c r="F187" s="20"/>
      <c r="G187" s="20"/>
      <c r="H187" s="20"/>
      <c r="I187" s="20"/>
    </row>
    <row r="188" spans="2:9" ht="14.4" customHeight="1" x14ac:dyDescent="0.2">
      <c r="B188" s="1"/>
      <c r="C188" s="1"/>
      <c r="D188" s="1"/>
      <c r="E188" s="1"/>
      <c r="F188" s="1"/>
      <c r="G188" s="1"/>
      <c r="H188" s="1"/>
      <c r="I188" s="1"/>
    </row>
    <row r="189" spans="2:9" ht="14.4" customHeight="1" x14ac:dyDescent="0.2"/>
    <row r="190" spans="2:9" ht="14.4" customHeight="1" x14ac:dyDescent="0.2"/>
    <row r="191" spans="2:9" ht="14.4" customHeight="1" x14ac:dyDescent="0.2"/>
    <row r="192" spans="2:9" ht="14.4" customHeight="1" x14ac:dyDescent="0.2"/>
    <row r="193" spans="2:13" ht="14.4" customHeight="1" x14ac:dyDescent="0.2"/>
    <row r="194" spans="2:13" ht="14.4" customHeight="1" x14ac:dyDescent="0.2"/>
    <row r="195" spans="2:13" ht="14.4" customHeight="1" x14ac:dyDescent="0.2"/>
    <row r="196" spans="2:13" ht="14.4" customHeight="1" x14ac:dyDescent="0.2"/>
    <row r="197" spans="2:13" ht="14.4" customHeight="1" x14ac:dyDescent="0.2"/>
    <row r="198" spans="2:13" s="1" customFormat="1" ht="14.4" customHeight="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2:13" s="9" customFormat="1" ht="13.05" customHeight="1" x14ac:dyDescent="0.2">
      <c r="B199" s="3"/>
      <c r="C199" s="3"/>
      <c r="D199" s="3"/>
      <c r="E199" s="3"/>
      <c r="F199" s="3"/>
      <c r="G199" s="3"/>
      <c r="H199" s="3"/>
      <c r="I199" s="3"/>
      <c r="J199" s="1"/>
      <c r="K199" s="1"/>
      <c r="L199" s="1"/>
      <c r="M199" s="1"/>
    </row>
    <row r="200" spans="2:13" ht="18" customHeight="1" x14ac:dyDescent="0.2">
      <c r="J200" s="9"/>
      <c r="K200" s="9"/>
      <c r="L200" s="9"/>
      <c r="M200" s="9"/>
    </row>
    <row r="201" spans="2:13" ht="27" customHeight="1" x14ac:dyDescent="0.2"/>
    <row r="202" spans="2:13" ht="13.6" customHeight="1" x14ac:dyDescent="0.2"/>
    <row r="203" spans="2:13" ht="13.6" customHeight="1" x14ac:dyDescent="0.2"/>
    <row r="204" spans="2:13" ht="13.6" customHeight="1" x14ac:dyDescent="0.2"/>
    <row r="205" spans="2:13" ht="13.6" customHeight="1" x14ac:dyDescent="0.2"/>
    <row r="206" spans="2:13" ht="13.6" customHeight="1" x14ac:dyDescent="0.2"/>
    <row r="207" spans="2:13" ht="13.6" customHeight="1" x14ac:dyDescent="0.2"/>
    <row r="208" spans="2:13" ht="13.6" customHeight="1" x14ac:dyDescent="0.2"/>
    <row r="209" ht="13.6" customHeight="1" x14ac:dyDescent="0.2"/>
    <row r="210" ht="13.6" customHeight="1" x14ac:dyDescent="0.2"/>
    <row r="211" ht="13.6" customHeight="1" x14ac:dyDescent="0.2"/>
    <row r="212" ht="13.6" customHeight="1" x14ac:dyDescent="0.2"/>
    <row r="213" ht="13.6" customHeight="1" x14ac:dyDescent="0.2"/>
    <row r="214" ht="13.6" customHeight="1" x14ac:dyDescent="0.2"/>
    <row r="215" ht="13.6" customHeight="1" x14ac:dyDescent="0.2"/>
    <row r="216" ht="13.6" customHeight="1" x14ac:dyDescent="0.2"/>
    <row r="217" ht="13.6" customHeight="1" x14ac:dyDescent="0.2"/>
    <row r="218" ht="13.6" customHeight="1" x14ac:dyDescent="0.2"/>
    <row r="219" ht="13.6" customHeight="1" x14ac:dyDescent="0.2"/>
    <row r="220" ht="13.6" customHeight="1" x14ac:dyDescent="0.2"/>
    <row r="221" ht="13.6" customHeight="1" x14ac:dyDescent="0.2"/>
    <row r="222" ht="13.6" customHeight="1" x14ac:dyDescent="0.2"/>
    <row r="223" ht="13.6" customHeight="1" x14ac:dyDescent="0.2"/>
    <row r="224" ht="13.6" customHeight="1" x14ac:dyDescent="0.2"/>
    <row r="225" ht="13.6" customHeight="1" x14ac:dyDescent="0.2"/>
    <row r="226" ht="13.6" customHeight="1" x14ac:dyDescent="0.2"/>
    <row r="227" ht="13.6" customHeight="1" x14ac:dyDescent="0.2"/>
    <row r="228" ht="13.6" customHeight="1" x14ac:dyDescent="0.2"/>
    <row r="229" ht="13.6" customHeight="1" x14ac:dyDescent="0.2"/>
    <row r="230" ht="13.6" customHeight="1" x14ac:dyDescent="0.2"/>
    <row r="231" ht="13.6" customHeight="1" x14ac:dyDescent="0.2"/>
    <row r="232" ht="13.6" customHeight="1" x14ac:dyDescent="0.2"/>
    <row r="233" ht="13.6" customHeight="1" x14ac:dyDescent="0.2"/>
    <row r="234" ht="13.6" customHeight="1" x14ac:dyDescent="0.2"/>
    <row r="235" ht="13.6" customHeight="1" x14ac:dyDescent="0.2"/>
    <row r="236" ht="13.6" customHeight="1" x14ac:dyDescent="0.2"/>
    <row r="237" ht="13.6" customHeight="1" x14ac:dyDescent="0.2"/>
    <row r="238" ht="13.6" customHeight="1" x14ac:dyDescent="0.2"/>
    <row r="239" ht="13.6" customHeight="1" x14ac:dyDescent="0.2"/>
    <row r="240" ht="13.6" customHeight="1" x14ac:dyDescent="0.2"/>
    <row r="241" ht="13.6" customHeight="1" x14ac:dyDescent="0.2"/>
    <row r="242" ht="13.6" customHeight="1" x14ac:dyDescent="0.2"/>
    <row r="243" ht="13.6" customHeight="1" x14ac:dyDescent="0.2"/>
    <row r="244" ht="13.6" customHeight="1" x14ac:dyDescent="0.2"/>
    <row r="245" ht="13.6" customHeight="1" x14ac:dyDescent="0.2"/>
    <row r="246" ht="13.6" customHeight="1" x14ac:dyDescent="0.2"/>
    <row r="247" ht="13.6" customHeight="1" x14ac:dyDescent="0.2"/>
    <row r="248" ht="13.6" customHeight="1" x14ac:dyDescent="0.2"/>
    <row r="249" ht="13.6" customHeight="1" x14ac:dyDescent="0.2"/>
    <row r="250" ht="13.6" customHeight="1" x14ac:dyDescent="0.2"/>
    <row r="251" ht="13.6" customHeight="1" x14ac:dyDescent="0.2"/>
    <row r="252" ht="13.6" customHeight="1" x14ac:dyDescent="0.2"/>
    <row r="253" ht="13.6" customHeight="1" x14ac:dyDescent="0.2"/>
    <row r="254" ht="13.6" customHeight="1" x14ac:dyDescent="0.2"/>
    <row r="255" ht="13.6" customHeight="1" x14ac:dyDescent="0.2"/>
    <row r="256" ht="13.6" customHeight="1" x14ac:dyDescent="0.2"/>
    <row r="257" spans="1:13" ht="13.6" customHeight="1" x14ac:dyDescent="0.2"/>
    <row r="258" spans="1:13" customFormat="1" ht="13.6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4.95" customHeight="1" x14ac:dyDescent="0.2">
      <c r="J259"/>
      <c r="K259"/>
      <c r="L259"/>
      <c r="M259"/>
    </row>
    <row r="260" spans="1:13" s="1" customFormat="1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s="1" customFormat="1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13" s="1" customFormat="1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13" s="1" customFormat="1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13" s="1" customFormat="1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13" s="1" customFormat="1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13" ht="18" customHeight="1" x14ac:dyDescent="0.2">
      <c r="J266" s="1"/>
      <c r="K266" s="1"/>
      <c r="L266" s="1"/>
      <c r="M266" s="1"/>
    </row>
    <row r="268" spans="1:13" s="1" customFormat="1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s="1" customFormat="1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13" s="1" customFormat="1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13" ht="18" customHeight="1" x14ac:dyDescent="0.2">
      <c r="J271" s="1"/>
      <c r="K271" s="1"/>
      <c r="L271" s="1"/>
      <c r="M271" s="1"/>
    </row>
    <row r="272" spans="1:13" ht="14.95" customHeight="1" x14ac:dyDescent="0.2"/>
    <row r="273" ht="14.95" customHeight="1" x14ac:dyDescent="0.2"/>
    <row r="274" ht="14.95" customHeight="1" x14ac:dyDescent="0.2"/>
    <row r="275" ht="14.95" customHeight="1" x14ac:dyDescent="0.2"/>
    <row r="276" ht="14.95" customHeight="1" x14ac:dyDescent="0.2"/>
    <row r="277" ht="14.95" customHeight="1" x14ac:dyDescent="0.2"/>
    <row r="278" ht="14.95" customHeight="1" x14ac:dyDescent="0.2"/>
    <row r="279" ht="14.95" customHeight="1" x14ac:dyDescent="0.2"/>
    <row r="280" ht="14.95" customHeight="1" x14ac:dyDescent="0.2"/>
    <row r="281" ht="14.95" customHeight="1" x14ac:dyDescent="0.2"/>
    <row r="282" ht="14.95" customHeight="1" x14ac:dyDescent="0.2"/>
    <row r="283" ht="14.95" customHeight="1" x14ac:dyDescent="0.2"/>
    <row r="284" ht="14.95" customHeight="1" x14ac:dyDescent="0.2"/>
    <row r="285" ht="14.95" customHeight="1" x14ac:dyDescent="0.2"/>
    <row r="286" ht="14.95" customHeight="1" x14ac:dyDescent="0.2"/>
    <row r="287" ht="14.95" customHeight="1" x14ac:dyDescent="0.2"/>
    <row r="288" ht="14.95" customHeight="1" x14ac:dyDescent="0.2"/>
    <row r="289" ht="14.95" customHeight="1" x14ac:dyDescent="0.2"/>
    <row r="290" ht="14.95" customHeight="1" x14ac:dyDescent="0.2"/>
    <row r="291" ht="14.95" customHeight="1" x14ac:dyDescent="0.2"/>
    <row r="292" ht="14.95" customHeight="1" x14ac:dyDescent="0.2"/>
    <row r="293" ht="14.95" customHeight="1" x14ac:dyDescent="0.2"/>
    <row r="294" ht="14.95" customHeight="1" x14ac:dyDescent="0.2"/>
    <row r="295" ht="14.95" customHeight="1" x14ac:dyDescent="0.2"/>
    <row r="296" ht="14.95" customHeight="1" x14ac:dyDescent="0.2"/>
    <row r="297" ht="14.95" customHeight="1" x14ac:dyDescent="0.2"/>
    <row r="298" ht="14.95" customHeight="1" x14ac:dyDescent="0.2"/>
  </sheetData>
  <mergeCells count="6">
    <mergeCell ref="B1:M1"/>
    <mergeCell ref="B2:M2"/>
    <mergeCell ref="B3:M3"/>
    <mergeCell ref="B4:M4"/>
    <mergeCell ref="B6:I7"/>
    <mergeCell ref="J6:J7"/>
  </mergeCells>
  <phoneticPr fontId="4"/>
  <printOptions horizontalCentered="1"/>
  <pageMargins left="0.19685039370078741" right="0.19685039370078741" top="0.11811023622047245" bottom="0.19685039370078741" header="0.35433070866141736" footer="0.31496062992125984"/>
  <pageSetup paperSize="9" scale="105" fitToWidth="0" orientation="portrait" cellComments="asDisplayed" r:id="rId1"/>
  <headerFooter alignWithMargins="0"/>
  <rowBreaks count="2" manualBreakCount="2">
    <brk id="143" max="16383" man="1"/>
    <brk id="1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view="pageBreakPreview" zoomScaleNormal="100" zoomScaleSheetLayoutView="100" workbookViewId="0">
      <selection activeCell="N51" sqref="N51"/>
    </sheetView>
  </sheetViews>
  <sheetFormatPr defaultColWidth="9" defaultRowHeight="18" customHeight="1" x14ac:dyDescent="0.2"/>
  <cols>
    <col min="1" max="1" width="0.69921875" style="3" customWidth="1"/>
    <col min="2" max="10" width="2.09765625" style="3" customWidth="1"/>
    <col min="11" max="11" width="20.8984375" style="3" customWidth="1"/>
    <col min="12" max="12" width="15" style="3" customWidth="1"/>
    <col min="13" max="13" width="0.69921875" style="3" customWidth="1"/>
    <col min="14" max="16384" width="9" style="3"/>
  </cols>
  <sheetData>
    <row r="1" spans="1:12" ht="18" customHeight="1" x14ac:dyDescent="0.2">
      <c r="B1" s="421" t="s">
        <v>163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ht="23.3" customHeight="1" x14ac:dyDescent="0.2">
      <c r="A2" s="10"/>
      <c r="B2" s="422" t="s">
        <v>150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s="1" customFormat="1" ht="15.8" customHeight="1" x14ac:dyDescent="0.2">
      <c r="B3" s="423" t="s">
        <v>734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2" s="1" customFormat="1" ht="15.8" customHeight="1" x14ac:dyDescent="0.2">
      <c r="B4" s="423" t="s">
        <v>736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s="1" customFormat="1" ht="15.8" customHeight="1" thickBot="1" x14ac:dyDescent="0.25">
      <c r="L5" s="16" t="s">
        <v>168</v>
      </c>
    </row>
    <row r="6" spans="1:12" ht="14.4" customHeight="1" x14ac:dyDescent="0.2">
      <c r="B6" s="437" t="s">
        <v>0</v>
      </c>
      <c r="C6" s="438"/>
      <c r="D6" s="438"/>
      <c r="E6" s="438"/>
      <c r="F6" s="438"/>
      <c r="G6" s="438"/>
      <c r="H6" s="438"/>
      <c r="I6" s="452"/>
      <c r="J6" s="452"/>
      <c r="K6" s="453"/>
      <c r="L6" s="457" t="s">
        <v>1</v>
      </c>
    </row>
    <row r="7" spans="1:12" ht="14.4" customHeight="1" thickBot="1" x14ac:dyDescent="0.25">
      <c r="B7" s="454"/>
      <c r="C7" s="455"/>
      <c r="D7" s="455"/>
      <c r="E7" s="455"/>
      <c r="F7" s="455"/>
      <c r="G7" s="455"/>
      <c r="H7" s="455"/>
      <c r="I7" s="455"/>
      <c r="J7" s="455"/>
      <c r="K7" s="456"/>
      <c r="L7" s="458"/>
    </row>
    <row r="8" spans="1:12" s="9" customFormat="1" ht="14.3" customHeight="1" x14ac:dyDescent="0.2">
      <c r="B8" s="73" t="s">
        <v>96</v>
      </c>
      <c r="C8" s="74"/>
      <c r="D8" s="74"/>
      <c r="E8" s="75"/>
      <c r="F8" s="75"/>
      <c r="G8" s="11"/>
      <c r="H8" s="75"/>
      <c r="I8" s="11"/>
      <c r="J8" s="11"/>
      <c r="K8" s="76"/>
      <c r="L8" s="95"/>
    </row>
    <row r="9" spans="1:12" ht="14.3" customHeight="1" x14ac:dyDescent="0.2">
      <c r="B9" s="23"/>
      <c r="C9" s="53" t="s">
        <v>97</v>
      </c>
      <c r="D9" s="53"/>
      <c r="E9" s="46"/>
      <c r="F9" s="46"/>
      <c r="H9" s="46"/>
      <c r="K9" s="70"/>
      <c r="L9" s="44">
        <f>L10+L15</f>
        <v>2919076911</v>
      </c>
    </row>
    <row r="10" spans="1:12" ht="13.6" customHeight="1" x14ac:dyDescent="0.2">
      <c r="B10" s="23"/>
      <c r="C10" s="53"/>
      <c r="D10" s="53" t="s">
        <v>98</v>
      </c>
      <c r="E10" s="46"/>
      <c r="F10" s="46"/>
      <c r="G10" s="46"/>
      <c r="H10" s="46"/>
      <c r="K10" s="70"/>
      <c r="L10" s="44">
        <f>SUM(L11:L14)</f>
        <v>1045569151</v>
      </c>
    </row>
    <row r="11" spans="1:12" ht="13.6" customHeight="1" x14ac:dyDescent="0.2">
      <c r="B11" s="23"/>
      <c r="C11" s="53"/>
      <c r="D11" s="53"/>
      <c r="E11" s="77" t="s">
        <v>99</v>
      </c>
      <c r="F11" s="46"/>
      <c r="G11" s="46"/>
      <c r="H11" s="46"/>
      <c r="K11" s="70"/>
      <c r="L11" s="358">
        <v>614111152</v>
      </c>
    </row>
    <row r="12" spans="1:12" ht="13.6" customHeight="1" x14ac:dyDescent="0.2">
      <c r="B12" s="23"/>
      <c r="C12" s="53"/>
      <c r="D12" s="53"/>
      <c r="E12" s="77" t="s">
        <v>100</v>
      </c>
      <c r="F12" s="46"/>
      <c r="G12" s="46"/>
      <c r="H12" s="46"/>
      <c r="K12" s="70"/>
      <c r="L12" s="358">
        <v>402110081</v>
      </c>
    </row>
    <row r="13" spans="1:12" ht="13.6" customHeight="1" x14ac:dyDescent="0.2">
      <c r="B13" s="43"/>
      <c r="E13" s="25" t="s">
        <v>101</v>
      </c>
      <c r="K13" s="70"/>
      <c r="L13" s="358">
        <v>8941150</v>
      </c>
    </row>
    <row r="14" spans="1:12" ht="13.6" customHeight="1" x14ac:dyDescent="0.2">
      <c r="B14" s="78"/>
      <c r="C14" s="55"/>
      <c r="E14" s="55" t="s">
        <v>102</v>
      </c>
      <c r="F14" s="55"/>
      <c r="G14" s="55"/>
      <c r="H14" s="55"/>
      <c r="K14" s="70"/>
      <c r="L14" s="358">
        <v>20406768</v>
      </c>
    </row>
    <row r="15" spans="1:12" ht="13.6" customHeight="1" x14ac:dyDescent="0.2">
      <c r="B15" s="43"/>
      <c r="C15" s="55"/>
      <c r="D15" s="25" t="s">
        <v>103</v>
      </c>
      <c r="E15" s="55"/>
      <c r="F15" s="55"/>
      <c r="G15" s="55"/>
      <c r="H15" s="55"/>
      <c r="K15" s="70"/>
      <c r="L15" s="44">
        <f>SUM(L16:L18)</f>
        <v>1873507760</v>
      </c>
    </row>
    <row r="16" spans="1:12" ht="13.6" customHeight="1" x14ac:dyDescent="0.2">
      <c r="B16" s="43"/>
      <c r="C16" s="55"/>
      <c r="D16" s="55"/>
      <c r="E16" s="25" t="s">
        <v>104</v>
      </c>
      <c r="F16" s="55"/>
      <c r="G16" s="55"/>
      <c r="H16" s="55"/>
      <c r="K16" s="70"/>
      <c r="L16" s="358">
        <v>1812888685</v>
      </c>
    </row>
    <row r="17" spans="2:12" ht="13.6" customHeight="1" x14ac:dyDescent="0.2">
      <c r="B17" s="43"/>
      <c r="C17" s="55"/>
      <c r="D17" s="55"/>
      <c r="E17" s="25" t="s">
        <v>105</v>
      </c>
      <c r="F17" s="55"/>
      <c r="G17" s="55"/>
      <c r="H17" s="55"/>
      <c r="K17" s="70"/>
      <c r="L17" s="358">
        <v>57465463</v>
      </c>
    </row>
    <row r="18" spans="2:12" ht="13.6" customHeight="1" x14ac:dyDescent="0.2">
      <c r="B18" s="43"/>
      <c r="D18" s="24"/>
      <c r="E18" s="55" t="s">
        <v>102</v>
      </c>
      <c r="G18" s="55"/>
      <c r="H18" s="55"/>
      <c r="K18" s="70"/>
      <c r="L18" s="358">
        <v>3153612</v>
      </c>
    </row>
    <row r="19" spans="2:12" ht="13.6" customHeight="1" x14ac:dyDescent="0.2">
      <c r="B19" s="43"/>
      <c r="C19" s="3" t="s">
        <v>106</v>
      </c>
      <c r="D19" s="24"/>
      <c r="E19" s="55"/>
      <c r="F19" s="55"/>
      <c r="G19" s="55"/>
      <c r="H19" s="55"/>
      <c r="K19" s="70"/>
      <c r="L19" s="44">
        <f>SUM(L20:L23)</f>
        <v>3004354944</v>
      </c>
    </row>
    <row r="20" spans="2:12" ht="13.6" customHeight="1" x14ac:dyDescent="0.2">
      <c r="B20" s="43"/>
      <c r="D20" s="26" t="s">
        <v>107</v>
      </c>
      <c r="E20" s="55"/>
      <c r="F20" s="55"/>
      <c r="G20" s="55"/>
      <c r="H20" s="55"/>
      <c r="K20" s="70"/>
      <c r="L20" s="358">
        <v>1629307708</v>
      </c>
    </row>
    <row r="21" spans="2:12" ht="13.6" customHeight="1" x14ac:dyDescent="0.2">
      <c r="B21" s="43"/>
      <c r="D21" s="26" t="s">
        <v>108</v>
      </c>
      <c r="E21" s="55"/>
      <c r="F21" s="55"/>
      <c r="G21" s="55"/>
      <c r="H21" s="55"/>
      <c r="K21" s="70"/>
      <c r="L21" s="358">
        <v>1146710925</v>
      </c>
    </row>
    <row r="22" spans="2:12" ht="13.6" customHeight="1" x14ac:dyDescent="0.2">
      <c r="B22" s="43"/>
      <c r="D22" s="26" t="s">
        <v>109</v>
      </c>
      <c r="E22" s="55"/>
      <c r="F22" s="55"/>
      <c r="G22" s="55"/>
      <c r="H22" s="55"/>
      <c r="K22" s="70"/>
      <c r="L22" s="358">
        <v>151028866</v>
      </c>
    </row>
    <row r="23" spans="2:12" ht="13.6" customHeight="1" x14ac:dyDescent="0.2">
      <c r="B23" s="43"/>
      <c r="D23" s="24" t="s">
        <v>110</v>
      </c>
      <c r="E23" s="55"/>
      <c r="F23" s="55"/>
      <c r="G23" s="55"/>
      <c r="H23" s="24"/>
      <c r="K23" s="70"/>
      <c r="L23" s="358">
        <v>77307445</v>
      </c>
    </row>
    <row r="24" spans="2:12" ht="13.6" customHeight="1" x14ac:dyDescent="0.2">
      <c r="B24" s="43"/>
      <c r="C24" s="3" t="s">
        <v>111</v>
      </c>
      <c r="D24" s="24"/>
      <c r="E24" s="55"/>
      <c r="F24" s="55"/>
      <c r="G24" s="55"/>
      <c r="H24" s="24"/>
      <c r="K24" s="70"/>
      <c r="L24" s="44">
        <f>SUM(L25:L26)</f>
        <v>4815469</v>
      </c>
    </row>
    <row r="25" spans="2:12" ht="13.6" customHeight="1" x14ac:dyDescent="0.2">
      <c r="B25" s="43"/>
      <c r="D25" s="26" t="s">
        <v>112</v>
      </c>
      <c r="E25" s="55"/>
      <c r="F25" s="55"/>
      <c r="G25" s="55"/>
      <c r="H25" s="55"/>
      <c r="K25" s="70"/>
      <c r="L25" s="358">
        <v>1970100</v>
      </c>
    </row>
    <row r="26" spans="2:12" ht="13.6" customHeight="1" x14ac:dyDescent="0.2">
      <c r="B26" s="43"/>
      <c r="D26" s="24" t="s">
        <v>102</v>
      </c>
      <c r="E26" s="55"/>
      <c r="F26" s="55"/>
      <c r="G26" s="55"/>
      <c r="H26" s="55"/>
      <c r="K26" s="70"/>
      <c r="L26" s="358">
        <v>2845369</v>
      </c>
    </row>
    <row r="27" spans="2:12" ht="13.6" customHeight="1" x14ac:dyDescent="0.2">
      <c r="B27" s="43"/>
      <c r="C27" s="3" t="s">
        <v>113</v>
      </c>
      <c r="D27" s="24"/>
      <c r="E27" s="55"/>
      <c r="F27" s="55"/>
      <c r="G27" s="55"/>
      <c r="H27" s="55"/>
      <c r="K27" s="70"/>
      <c r="L27" s="358">
        <v>2263123</v>
      </c>
    </row>
    <row r="28" spans="2:12" ht="13.6" customHeight="1" x14ac:dyDescent="0.2">
      <c r="B28" s="79" t="s">
        <v>114</v>
      </c>
      <c r="C28" s="29"/>
      <c r="D28" s="28"/>
      <c r="E28" s="80"/>
      <c r="F28" s="80"/>
      <c r="G28" s="80"/>
      <c r="H28" s="80"/>
      <c r="I28" s="29"/>
      <c r="J28" s="29"/>
      <c r="K28" s="81"/>
      <c r="L28" s="360">
        <f>L19+L27-L9-L24</f>
        <v>82725687</v>
      </c>
    </row>
    <row r="29" spans="2:12" ht="13.6" customHeight="1" x14ac:dyDescent="0.2">
      <c r="B29" s="43" t="s">
        <v>115</v>
      </c>
      <c r="D29" s="24"/>
      <c r="E29" s="55"/>
      <c r="F29" s="55"/>
      <c r="G29" s="55"/>
      <c r="H29" s="24"/>
      <c r="K29" s="70"/>
      <c r="L29" s="44"/>
    </row>
    <row r="30" spans="2:12" ht="13.6" customHeight="1" x14ac:dyDescent="0.2">
      <c r="B30" s="43"/>
      <c r="C30" s="3" t="s">
        <v>116</v>
      </c>
      <c r="D30" s="24"/>
      <c r="E30" s="55"/>
      <c r="F30" s="55"/>
      <c r="G30" s="55"/>
      <c r="H30" s="55"/>
      <c r="K30" s="70"/>
      <c r="L30" s="44">
        <f>SUM(L31:L35)</f>
        <v>239020398</v>
      </c>
    </row>
    <row r="31" spans="2:12" ht="13.6" customHeight="1" x14ac:dyDescent="0.2">
      <c r="B31" s="43"/>
      <c r="D31" s="26" t="s">
        <v>117</v>
      </c>
      <c r="E31" s="55"/>
      <c r="F31" s="55"/>
      <c r="G31" s="55"/>
      <c r="H31" s="55"/>
      <c r="K31" s="70"/>
      <c r="L31" s="358">
        <v>209822698</v>
      </c>
    </row>
    <row r="32" spans="2:12" ht="13.6" customHeight="1" x14ac:dyDescent="0.2">
      <c r="B32" s="43"/>
      <c r="D32" s="26" t="s">
        <v>118</v>
      </c>
      <c r="E32" s="55"/>
      <c r="F32" s="55"/>
      <c r="G32" s="55"/>
      <c r="H32" s="55"/>
      <c r="K32" s="70"/>
      <c r="L32" s="358">
        <v>29093450</v>
      </c>
    </row>
    <row r="33" spans="2:12" ht="13.6" customHeight="1" x14ac:dyDescent="0.2">
      <c r="B33" s="43"/>
      <c r="D33" s="26" t="s">
        <v>119</v>
      </c>
      <c r="E33" s="55"/>
      <c r="F33" s="55"/>
      <c r="G33" s="55"/>
      <c r="H33" s="55"/>
      <c r="K33" s="70"/>
      <c r="L33" s="358">
        <v>0</v>
      </c>
    </row>
    <row r="34" spans="2:12" ht="13.6" customHeight="1" x14ac:dyDescent="0.2">
      <c r="B34" s="43"/>
      <c r="D34" s="26" t="s">
        <v>120</v>
      </c>
      <c r="E34" s="55"/>
      <c r="F34" s="55"/>
      <c r="G34" s="55"/>
      <c r="H34" s="55"/>
      <c r="K34" s="70"/>
      <c r="L34" s="358">
        <v>104250</v>
      </c>
    </row>
    <row r="35" spans="2:12" ht="13.6" customHeight="1" x14ac:dyDescent="0.2">
      <c r="B35" s="43"/>
      <c r="D35" s="24" t="s">
        <v>102</v>
      </c>
      <c r="E35" s="55"/>
      <c r="F35" s="55"/>
      <c r="G35" s="55"/>
      <c r="H35" s="55"/>
      <c r="K35" s="70"/>
      <c r="L35" s="358">
        <v>0</v>
      </c>
    </row>
    <row r="36" spans="2:12" ht="13.6" customHeight="1" x14ac:dyDescent="0.2">
      <c r="B36" s="43"/>
      <c r="C36" s="3" t="s">
        <v>121</v>
      </c>
      <c r="D36" s="24"/>
      <c r="E36" s="55"/>
      <c r="F36" s="55"/>
      <c r="G36" s="55"/>
      <c r="H36" s="24"/>
      <c r="K36" s="70"/>
      <c r="L36" s="44">
        <f>SUM(L37:L41)</f>
        <v>117590439</v>
      </c>
    </row>
    <row r="37" spans="2:12" ht="13.6" customHeight="1" x14ac:dyDescent="0.2">
      <c r="B37" s="43"/>
      <c r="D37" s="26" t="s">
        <v>108</v>
      </c>
      <c r="E37" s="55"/>
      <c r="F37" s="55"/>
      <c r="G37" s="55"/>
      <c r="H37" s="24"/>
      <c r="K37" s="70"/>
      <c r="L37" s="358">
        <v>70645432</v>
      </c>
    </row>
    <row r="38" spans="2:12" ht="13.6" customHeight="1" x14ac:dyDescent="0.2">
      <c r="B38" s="43"/>
      <c r="D38" s="26" t="s">
        <v>122</v>
      </c>
      <c r="E38" s="55"/>
      <c r="F38" s="55"/>
      <c r="G38" s="55"/>
      <c r="H38" s="24"/>
      <c r="K38" s="70"/>
      <c r="L38" s="358">
        <v>38614169</v>
      </c>
    </row>
    <row r="39" spans="2:12" ht="13.6" customHeight="1" x14ac:dyDescent="0.2">
      <c r="B39" s="43"/>
      <c r="D39" s="26" t="s">
        <v>123</v>
      </c>
      <c r="E39" s="55"/>
      <c r="G39" s="55"/>
      <c r="H39" s="55"/>
      <c r="K39" s="70"/>
      <c r="L39" s="358">
        <v>1196791</v>
      </c>
    </row>
    <row r="40" spans="2:12" ht="13.6" customHeight="1" x14ac:dyDescent="0.2">
      <c r="B40" s="43"/>
      <c r="D40" s="26" t="s">
        <v>124</v>
      </c>
      <c r="E40" s="55"/>
      <c r="G40" s="55"/>
      <c r="H40" s="55"/>
      <c r="K40" s="70"/>
      <c r="L40" s="358">
        <v>2432912</v>
      </c>
    </row>
    <row r="41" spans="2:12" ht="13.6" customHeight="1" x14ac:dyDescent="0.2">
      <c r="B41" s="43"/>
      <c r="D41" s="24" t="s">
        <v>110</v>
      </c>
      <c r="E41" s="55"/>
      <c r="F41" s="55"/>
      <c r="G41" s="55"/>
      <c r="H41" s="55"/>
      <c r="K41" s="70"/>
      <c r="L41" s="358">
        <v>4701135</v>
      </c>
    </row>
    <row r="42" spans="2:12" ht="13.6" customHeight="1" x14ac:dyDescent="0.2">
      <c r="B42" s="79" t="s">
        <v>125</v>
      </c>
      <c r="C42" s="29"/>
      <c r="D42" s="28"/>
      <c r="E42" s="80"/>
      <c r="F42" s="80"/>
      <c r="G42" s="80"/>
      <c r="H42" s="80"/>
      <c r="I42" s="29"/>
      <c r="J42" s="29"/>
      <c r="K42" s="81"/>
      <c r="L42" s="360">
        <f>L36-L30</f>
        <v>-121429959</v>
      </c>
    </row>
    <row r="43" spans="2:12" ht="13.6" customHeight="1" x14ac:dyDescent="0.2">
      <c r="B43" s="43" t="s">
        <v>126</v>
      </c>
      <c r="D43" s="24"/>
      <c r="E43" s="55"/>
      <c r="F43" s="55"/>
      <c r="G43" s="55"/>
      <c r="H43" s="55"/>
      <c r="K43" s="70"/>
      <c r="L43" s="44"/>
    </row>
    <row r="44" spans="2:12" ht="13.6" customHeight="1" x14ac:dyDescent="0.2">
      <c r="B44" s="43"/>
      <c r="C44" s="3" t="s">
        <v>127</v>
      </c>
      <c r="D44" s="24"/>
      <c r="E44" s="55"/>
      <c r="F44" s="55"/>
      <c r="G44" s="55"/>
      <c r="H44" s="55"/>
      <c r="K44" s="70"/>
      <c r="L44" s="44">
        <f>SUM(L45:L46)</f>
        <v>151466580</v>
      </c>
    </row>
    <row r="45" spans="2:12" ht="13.6" customHeight="1" x14ac:dyDescent="0.2">
      <c r="B45" s="43"/>
      <c r="D45" s="26" t="s">
        <v>152</v>
      </c>
      <c r="E45" s="55"/>
      <c r="F45" s="55"/>
      <c r="G45" s="55"/>
      <c r="H45" s="55"/>
      <c r="K45" s="70"/>
      <c r="L45" s="358">
        <v>151151281</v>
      </c>
    </row>
    <row r="46" spans="2:12" ht="13.6" customHeight="1" x14ac:dyDescent="0.2">
      <c r="B46" s="43"/>
      <c r="D46" s="24" t="s">
        <v>102</v>
      </c>
      <c r="E46" s="55"/>
      <c r="F46" s="55"/>
      <c r="G46" s="55"/>
      <c r="H46" s="55"/>
      <c r="K46" s="70"/>
      <c r="L46" s="358">
        <v>315299</v>
      </c>
    </row>
    <row r="47" spans="2:12" ht="13.6" customHeight="1" x14ac:dyDescent="0.2">
      <c r="B47" s="43"/>
      <c r="C47" s="3" t="s">
        <v>128</v>
      </c>
      <c r="D47" s="24"/>
      <c r="E47" s="55"/>
      <c r="F47" s="55"/>
      <c r="G47" s="55"/>
      <c r="H47" s="55"/>
      <c r="K47" s="70"/>
      <c r="L47" s="44">
        <f>SUM(L48:L49)</f>
        <v>272478000</v>
      </c>
    </row>
    <row r="48" spans="2:12" ht="13.6" customHeight="1" x14ac:dyDescent="0.2">
      <c r="B48" s="43"/>
      <c r="D48" s="26" t="s">
        <v>153</v>
      </c>
      <c r="E48" s="55"/>
      <c r="F48" s="55"/>
      <c r="G48" s="55"/>
      <c r="H48" s="46"/>
      <c r="K48" s="70"/>
      <c r="L48" s="358">
        <v>272478000</v>
      </c>
    </row>
    <row r="49" spans="2:12" ht="13.6" customHeight="1" x14ac:dyDescent="0.2">
      <c r="B49" s="43"/>
      <c r="D49" s="24" t="s">
        <v>110</v>
      </c>
      <c r="E49" s="55"/>
      <c r="F49" s="55"/>
      <c r="G49" s="55"/>
      <c r="H49" s="82"/>
      <c r="K49" s="70"/>
      <c r="L49" s="358"/>
    </row>
    <row r="50" spans="2:12" ht="13.6" customHeight="1" x14ac:dyDescent="0.2">
      <c r="B50" s="79" t="s">
        <v>129</v>
      </c>
      <c r="C50" s="29"/>
      <c r="D50" s="28"/>
      <c r="E50" s="80"/>
      <c r="F50" s="80"/>
      <c r="G50" s="80"/>
      <c r="H50" s="83"/>
      <c r="I50" s="29"/>
      <c r="J50" s="29"/>
      <c r="K50" s="81"/>
      <c r="L50" s="360">
        <f>L47-L44</f>
        <v>121011420</v>
      </c>
    </row>
    <row r="51" spans="2:12" ht="13.6" customHeight="1" x14ac:dyDescent="0.2">
      <c r="B51" s="449" t="s">
        <v>130</v>
      </c>
      <c r="C51" s="450"/>
      <c r="D51" s="450"/>
      <c r="E51" s="450"/>
      <c r="F51" s="450"/>
      <c r="G51" s="450"/>
      <c r="H51" s="450"/>
      <c r="I51" s="450"/>
      <c r="J51" s="450"/>
      <c r="K51" s="451"/>
      <c r="L51" s="66">
        <f>L28+L42+L50</f>
        <v>82307148</v>
      </c>
    </row>
    <row r="52" spans="2:12" ht="13.6" customHeight="1" x14ac:dyDescent="0.2">
      <c r="B52" s="459" t="s">
        <v>131</v>
      </c>
      <c r="C52" s="460"/>
      <c r="D52" s="460"/>
      <c r="E52" s="460"/>
      <c r="F52" s="460"/>
      <c r="G52" s="460"/>
      <c r="H52" s="460"/>
      <c r="I52" s="460"/>
      <c r="J52" s="460"/>
      <c r="K52" s="461"/>
      <c r="L52" s="358">
        <v>187183469</v>
      </c>
    </row>
    <row r="53" spans="2:12" ht="13.6" customHeight="1" thickBot="1" x14ac:dyDescent="0.25">
      <c r="B53" s="443" t="s">
        <v>169</v>
      </c>
      <c r="C53" s="444"/>
      <c r="D53" s="444"/>
      <c r="E53" s="444"/>
      <c r="F53" s="444"/>
      <c r="G53" s="444"/>
      <c r="H53" s="444"/>
      <c r="I53" s="444"/>
      <c r="J53" s="444"/>
      <c r="K53" s="445"/>
      <c r="L53" s="392">
        <v>2542169</v>
      </c>
    </row>
    <row r="54" spans="2:12" ht="13.6" customHeight="1" thickBot="1" x14ac:dyDescent="0.25">
      <c r="B54" s="446" t="s">
        <v>132</v>
      </c>
      <c r="C54" s="447"/>
      <c r="D54" s="447"/>
      <c r="E54" s="447"/>
      <c r="F54" s="447"/>
      <c r="G54" s="447"/>
      <c r="H54" s="447"/>
      <c r="I54" s="447"/>
      <c r="J54" s="447"/>
      <c r="K54" s="448"/>
      <c r="L54" s="363">
        <f>L51+L52+L53</f>
        <v>272032786</v>
      </c>
    </row>
    <row r="55" spans="2:12" ht="13.6" customHeight="1" thickBot="1" x14ac:dyDescent="0.25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21"/>
    </row>
    <row r="56" spans="2:12" ht="13.6" customHeight="1" x14ac:dyDescent="0.2">
      <c r="B56" s="85" t="s">
        <v>133</v>
      </c>
      <c r="C56" s="86"/>
      <c r="D56" s="86"/>
      <c r="E56" s="86"/>
      <c r="F56" s="86"/>
      <c r="G56" s="86"/>
      <c r="H56" s="86"/>
      <c r="I56" s="86"/>
      <c r="J56" s="86"/>
      <c r="K56" s="86"/>
      <c r="L56" s="367">
        <v>2309450</v>
      </c>
    </row>
    <row r="57" spans="2:12" ht="13.6" customHeight="1" x14ac:dyDescent="0.2">
      <c r="B57" s="87" t="s">
        <v>134</v>
      </c>
      <c r="C57" s="88"/>
      <c r="D57" s="88"/>
      <c r="E57" s="88"/>
      <c r="F57" s="88"/>
      <c r="G57" s="88"/>
      <c r="H57" s="88"/>
      <c r="I57" s="88"/>
      <c r="J57" s="88"/>
      <c r="K57" s="88"/>
      <c r="L57" s="389">
        <v>-231496</v>
      </c>
    </row>
    <row r="58" spans="2:12" ht="13.6" customHeight="1" x14ac:dyDescent="0.2">
      <c r="B58" s="393" t="s">
        <v>738</v>
      </c>
      <c r="C58" s="394"/>
      <c r="D58" s="394"/>
      <c r="E58" s="394"/>
      <c r="F58" s="394"/>
      <c r="G58" s="394"/>
      <c r="H58" s="394"/>
      <c r="I58" s="394"/>
      <c r="J58" s="394"/>
      <c r="K58" s="394"/>
      <c r="L58" s="361">
        <v>-11004</v>
      </c>
    </row>
    <row r="59" spans="2:12" ht="13.6" customHeight="1" thickBot="1" x14ac:dyDescent="0.25">
      <c r="B59" s="89" t="s">
        <v>737</v>
      </c>
      <c r="C59" s="90"/>
      <c r="D59" s="90"/>
      <c r="E59" s="90"/>
      <c r="F59" s="90"/>
      <c r="G59" s="90"/>
      <c r="H59" s="90"/>
      <c r="I59" s="90"/>
      <c r="J59" s="90"/>
      <c r="K59" s="90"/>
      <c r="L59" s="390">
        <v>2066950</v>
      </c>
    </row>
    <row r="60" spans="2:12" ht="13.6" customHeight="1" thickBot="1" x14ac:dyDescent="0.25">
      <c r="B60" s="91" t="s">
        <v>135</v>
      </c>
      <c r="C60" s="35"/>
      <c r="D60" s="34"/>
      <c r="E60" s="92"/>
      <c r="F60" s="92"/>
      <c r="G60" s="92"/>
      <c r="H60" s="92"/>
      <c r="I60" s="35"/>
      <c r="J60" s="35"/>
      <c r="K60" s="35"/>
      <c r="L60" s="363">
        <f>L54+L59</f>
        <v>274099736</v>
      </c>
    </row>
    <row r="61" spans="2:12" ht="3.05" customHeight="1" x14ac:dyDescent="0.2">
      <c r="B61" s="1"/>
      <c r="C61" s="1"/>
      <c r="D61" s="2"/>
      <c r="E61" s="6"/>
      <c r="F61" s="6"/>
      <c r="G61" s="6"/>
      <c r="H61" s="5"/>
    </row>
    <row r="62" spans="2:12" ht="13.6" customHeight="1" x14ac:dyDescent="0.2">
      <c r="B62" s="1"/>
      <c r="C62" s="1"/>
      <c r="D62" s="2"/>
      <c r="E62" s="6"/>
      <c r="F62" s="6"/>
      <c r="G62" s="6"/>
      <c r="H62" s="7"/>
    </row>
    <row r="63" spans="2:12" ht="13.6" customHeight="1" x14ac:dyDescent="0.2">
      <c r="B63" s="1"/>
      <c r="C63" s="1"/>
      <c r="D63" s="2"/>
      <c r="E63" s="6"/>
      <c r="F63" s="6"/>
      <c r="G63" s="6"/>
      <c r="H63" s="6"/>
    </row>
    <row r="64" spans="2:12" ht="13.6" customHeight="1" x14ac:dyDescent="0.2">
      <c r="B64" s="1"/>
      <c r="C64" s="1"/>
      <c r="D64" s="2"/>
      <c r="E64" s="6"/>
      <c r="F64" s="6"/>
      <c r="G64" s="6"/>
      <c r="H64" s="6"/>
    </row>
    <row r="65" spans="1:11" ht="13.6" customHeight="1" x14ac:dyDescent="0.2">
      <c r="B65" s="1"/>
      <c r="C65" s="1"/>
      <c r="D65" s="2"/>
      <c r="E65" s="6"/>
      <c r="F65" s="6"/>
      <c r="G65" s="6"/>
      <c r="H65" s="6"/>
    </row>
    <row r="66" spans="1:11" ht="13.6" customHeight="1" x14ac:dyDescent="0.2">
      <c r="B66" s="1"/>
      <c r="C66" s="1"/>
      <c r="D66" s="6"/>
      <c r="E66" s="1"/>
      <c r="F66" s="1"/>
      <c r="G66" s="6"/>
      <c r="H66" s="6"/>
    </row>
    <row r="67" spans="1:11" ht="13.6" customHeight="1" x14ac:dyDescent="0.2">
      <c r="B67" s="1"/>
      <c r="C67" s="1"/>
      <c r="D67" s="2"/>
      <c r="E67" s="6"/>
      <c r="F67" s="6"/>
      <c r="G67" s="6"/>
      <c r="H67" s="6"/>
    </row>
    <row r="68" spans="1:11" ht="13.6" customHeight="1" x14ac:dyDescent="0.2">
      <c r="B68" s="1"/>
      <c r="C68" s="1"/>
      <c r="D68" s="2"/>
      <c r="E68" s="6"/>
      <c r="F68" s="6"/>
      <c r="G68" s="6"/>
      <c r="H68" s="6"/>
    </row>
    <row r="69" spans="1:11" ht="13.6" customHeight="1" x14ac:dyDescent="0.2">
      <c r="B69" s="1"/>
      <c r="C69" s="1"/>
      <c r="D69" s="2"/>
      <c r="E69" s="6"/>
      <c r="F69" s="6"/>
      <c r="G69" s="6"/>
      <c r="H69" s="6"/>
    </row>
    <row r="70" spans="1:11" ht="13.6" customHeight="1" x14ac:dyDescent="0.2">
      <c r="B70" s="1"/>
      <c r="C70" s="1"/>
      <c r="D70" s="2"/>
      <c r="E70" s="6"/>
      <c r="F70" s="6"/>
      <c r="G70" s="6"/>
      <c r="H70" s="6"/>
    </row>
    <row r="71" spans="1:11" ht="13.6" customHeight="1" x14ac:dyDescent="0.2">
      <c r="B71" s="1"/>
      <c r="C71" s="1"/>
      <c r="D71" s="2"/>
      <c r="E71" s="6"/>
      <c r="F71" s="6"/>
      <c r="G71" s="6"/>
      <c r="H71" s="6"/>
    </row>
    <row r="72" spans="1:11" ht="13.6" customHeight="1" x14ac:dyDescent="0.2">
      <c r="B72" s="1"/>
      <c r="C72" s="1"/>
      <c r="D72" s="2"/>
      <c r="E72" s="6"/>
      <c r="F72" s="6"/>
      <c r="G72" s="6"/>
      <c r="H72" s="6"/>
    </row>
    <row r="73" spans="1:11" ht="13.6" customHeight="1" x14ac:dyDescent="0.2">
      <c r="B73"/>
      <c r="C73"/>
      <c r="D73"/>
      <c r="E73"/>
      <c r="F73"/>
      <c r="G73"/>
      <c r="H73"/>
      <c r="I73"/>
      <c r="J73"/>
      <c r="K73"/>
    </row>
    <row r="74" spans="1:11" ht="13.6" customHeight="1" x14ac:dyDescent="0.2"/>
    <row r="75" spans="1:11" ht="13.6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3.6" customHeight="1" x14ac:dyDescent="0.2">
      <c r="A76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customFormat="1" ht="13.6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4.95" customHeight="1" x14ac:dyDescent="0.2">
      <c r="A78" s="1"/>
    </row>
    <row r="79" spans="1:11" s="1" customFormat="1" ht="18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s="1" customFormat="1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</sheetData>
  <mergeCells count="10">
    <mergeCell ref="B53:K53"/>
    <mergeCell ref="B54:K54"/>
    <mergeCell ref="B51:K51"/>
    <mergeCell ref="B1:L1"/>
    <mergeCell ref="B2:L2"/>
    <mergeCell ref="B3:L3"/>
    <mergeCell ref="B4:L4"/>
    <mergeCell ref="B6:K7"/>
    <mergeCell ref="L6:L7"/>
    <mergeCell ref="B52:K52"/>
  </mergeCells>
  <phoneticPr fontId="4"/>
  <printOptions horizontalCentered="1"/>
  <pageMargins left="0.19685039370078741" right="0.19685039370078741" top="0.11811023622047245" bottom="0.19685039370078741" header="0.35433070866141736" footer="0.31496062992125984"/>
  <pageSetup paperSize="9" scale="105" fitToWidth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H31_回答様式</vt:lpstr>
      <vt:lpstr>連結賃借対照表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連結賃借対照表!Print_Area</vt:lpstr>
      <vt:lpstr>H31_回答様式!一般会計等</vt:lpstr>
      <vt:lpstr>H31_回答様式!勘定科目コード</vt:lpstr>
      <vt:lpstr>H31_回答様式!全体</vt:lpstr>
      <vt:lpstr>H31_回答様式!連結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貴代</dc:creator>
  <cp:lastModifiedBy> </cp:lastModifiedBy>
  <dcterms:created xsi:type="dcterms:W3CDTF">2023-03-08T04:16:00Z</dcterms:created>
  <dcterms:modified xsi:type="dcterms:W3CDTF">2023-03-08T04:16:00Z</dcterms:modified>
</cp:coreProperties>
</file>